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L:\Gemeindefinanzen\03_Projekte\Gemeindefusionen\02_Berechnungstool_Beiträge\"/>
    </mc:Choice>
  </mc:AlternateContent>
  <bookViews>
    <workbookView xWindow="480" yWindow="315" windowWidth="18615" windowHeight="10950"/>
  </bookViews>
  <sheets>
    <sheet name="Anleitung" sheetId="2" r:id="rId1"/>
    <sheet name="Bsp." sheetId="3" r:id="rId2"/>
    <sheet name="Berechnung" sheetId="1" r:id="rId3"/>
  </sheets>
  <definedNames>
    <definedName name="_xlnm.Print_Area" localSheetId="0">Anleitung!$A$1:$AI$142</definedName>
    <definedName name="_xlnm.Print_Area" localSheetId="2">Berechnung!$A$1:$F$64</definedName>
    <definedName name="_xlnm.Print_Area" localSheetId="1">Bsp.!$A$1:$O$42</definedName>
  </definedNames>
  <calcPr calcId="162913"/>
</workbook>
</file>

<file path=xl/calcChain.xml><?xml version="1.0" encoding="utf-8"?>
<calcChain xmlns="http://schemas.openxmlformats.org/spreadsheetml/2006/main">
  <c r="L105" i="1" l="1"/>
  <c r="K105" i="1"/>
  <c r="L90" i="1"/>
  <c r="K90" i="1"/>
  <c r="L75" i="1"/>
  <c r="K75" i="1"/>
  <c r="L59" i="1"/>
  <c r="K59" i="1"/>
  <c r="L103" i="1" l="1"/>
  <c r="K103" i="1"/>
  <c r="L102" i="1"/>
  <c r="K102" i="1"/>
  <c r="L101" i="1"/>
  <c r="K101" i="1"/>
  <c r="L100" i="1"/>
  <c r="K100" i="1"/>
  <c r="L99" i="1"/>
  <c r="K99" i="1"/>
  <c r="L98" i="1"/>
  <c r="K98" i="1"/>
  <c r="L97" i="1"/>
  <c r="K97" i="1"/>
  <c r="L96" i="1"/>
  <c r="K96" i="1"/>
  <c r="L88" i="1"/>
  <c r="K88" i="1"/>
  <c r="L87" i="1"/>
  <c r="K87" i="1"/>
  <c r="L86" i="1"/>
  <c r="K86" i="1"/>
  <c r="L85" i="1"/>
  <c r="K85" i="1"/>
  <c r="L84" i="1"/>
  <c r="K84" i="1"/>
  <c r="L83" i="1"/>
  <c r="K83" i="1"/>
  <c r="L82" i="1"/>
  <c r="K82" i="1"/>
  <c r="L81" i="1"/>
  <c r="K81" i="1"/>
  <c r="L73" i="1"/>
  <c r="K73" i="1"/>
  <c r="L72" i="1"/>
  <c r="K72" i="1"/>
  <c r="L71" i="1"/>
  <c r="K71" i="1"/>
  <c r="L70" i="1"/>
  <c r="K70" i="1"/>
  <c r="L69" i="1"/>
  <c r="K69" i="1"/>
  <c r="L68" i="1"/>
  <c r="K68" i="1"/>
  <c r="L67" i="1"/>
  <c r="K67" i="1"/>
  <c r="L66" i="1"/>
  <c r="K66" i="1"/>
  <c r="L57" i="1"/>
  <c r="K57" i="1"/>
  <c r="L56" i="1"/>
  <c r="K56" i="1"/>
  <c r="L55" i="1"/>
  <c r="K55" i="1"/>
  <c r="L54" i="1"/>
  <c r="K54" i="1"/>
  <c r="L53" i="1"/>
  <c r="K53" i="1"/>
  <c r="L52" i="1"/>
  <c r="K52" i="1"/>
  <c r="L51" i="1"/>
  <c r="K51" i="1"/>
  <c r="L50" i="1"/>
  <c r="K50" i="1"/>
  <c r="AD141" i="2" l="1"/>
  <c r="AC141" i="2"/>
  <c r="AB141" i="2"/>
  <c r="AA141" i="2"/>
  <c r="Z141" i="2"/>
  <c r="Y141" i="2"/>
  <c r="X141" i="2"/>
  <c r="W141" i="2"/>
  <c r="U141" i="2"/>
  <c r="T141" i="2"/>
  <c r="R141" i="2"/>
  <c r="P141" i="2"/>
  <c r="H141" i="2"/>
  <c r="AH141" i="2" s="1"/>
  <c r="H140" i="2"/>
  <c r="AI131" i="2"/>
  <c r="AH131" i="2"/>
  <c r="AG131" i="2"/>
  <c r="AF131" i="2"/>
  <c r="AD131" i="2"/>
  <c r="AC131" i="2"/>
  <c r="AB131" i="2"/>
  <c r="AA131" i="2"/>
  <c r="Z131" i="2"/>
  <c r="Y131" i="2"/>
  <c r="X131" i="2"/>
  <c r="W131" i="2"/>
  <c r="U131" i="2"/>
  <c r="T131" i="2"/>
  <c r="S131" i="2"/>
  <c r="R131" i="2"/>
  <c r="P131" i="2"/>
  <c r="O131" i="2"/>
  <c r="M131" i="2"/>
  <c r="L131" i="2"/>
  <c r="K131" i="2"/>
  <c r="J131" i="2"/>
  <c r="I131" i="2"/>
  <c r="H131" i="2"/>
  <c r="H129" i="2"/>
  <c r="AD126" i="2"/>
  <c r="AC126" i="2"/>
  <c r="AB126" i="2"/>
  <c r="AA126" i="2"/>
  <c r="Z126" i="2"/>
  <c r="Y126" i="2"/>
  <c r="X126" i="2"/>
  <c r="W126" i="2"/>
  <c r="U126" i="2"/>
  <c r="T126" i="2"/>
  <c r="R126" i="2"/>
  <c r="P126" i="2"/>
  <c r="H126" i="2"/>
  <c r="H125" i="2"/>
  <c r="AI116" i="2"/>
  <c r="AH116" i="2"/>
  <c r="AG116" i="2"/>
  <c r="AF116" i="2"/>
  <c r="AD116" i="2"/>
  <c r="AC116" i="2"/>
  <c r="AB116" i="2"/>
  <c r="AA116" i="2"/>
  <c r="Z116" i="2"/>
  <c r="Y116" i="2"/>
  <c r="X116" i="2"/>
  <c r="W116" i="2"/>
  <c r="U116" i="2"/>
  <c r="T116" i="2"/>
  <c r="S116" i="2"/>
  <c r="R116" i="2"/>
  <c r="P116" i="2"/>
  <c r="O116" i="2"/>
  <c r="M116" i="2"/>
  <c r="L116" i="2"/>
  <c r="K116" i="2"/>
  <c r="J116" i="2"/>
  <c r="I116" i="2"/>
  <c r="H116" i="2"/>
  <c r="H114" i="2"/>
  <c r="AD111" i="2"/>
  <c r="AC111" i="2"/>
  <c r="AB111" i="2"/>
  <c r="AA111" i="2"/>
  <c r="Z111" i="2"/>
  <c r="Y111" i="2"/>
  <c r="X111" i="2"/>
  <c r="W111" i="2"/>
  <c r="AH111" i="2" s="1"/>
  <c r="T111" i="2"/>
  <c r="R111" i="2"/>
  <c r="P111" i="2"/>
  <c r="H111" i="2"/>
  <c r="H110" i="2"/>
  <c r="AI101" i="2"/>
  <c r="AH101" i="2"/>
  <c r="AG101" i="2"/>
  <c r="AF101" i="2"/>
  <c r="AD101" i="2"/>
  <c r="AC101" i="2"/>
  <c r="AB101" i="2"/>
  <c r="AA101" i="2"/>
  <c r="Z101" i="2"/>
  <c r="Y101" i="2"/>
  <c r="X101" i="2"/>
  <c r="W101" i="2"/>
  <c r="U101" i="2"/>
  <c r="T101" i="2"/>
  <c r="S101" i="2"/>
  <c r="R101" i="2"/>
  <c r="P101" i="2"/>
  <c r="O101" i="2"/>
  <c r="M101" i="2"/>
  <c r="L101" i="2"/>
  <c r="K101" i="2"/>
  <c r="J101" i="2"/>
  <c r="I101" i="2"/>
  <c r="H101" i="2"/>
  <c r="H99" i="2"/>
  <c r="AD95" i="2"/>
  <c r="AC95" i="2"/>
  <c r="AB95" i="2"/>
  <c r="AA95" i="2"/>
  <c r="Z95" i="2"/>
  <c r="Y95" i="2"/>
  <c r="X95" i="2"/>
  <c r="U95" i="2"/>
  <c r="T95" i="2"/>
  <c r="R95" i="2"/>
  <c r="P95" i="2"/>
  <c r="H95" i="2"/>
  <c r="H94" i="2"/>
  <c r="A93" i="2"/>
  <c r="H109" i="2" s="1"/>
  <c r="A92" i="2"/>
  <c r="A91" i="2"/>
  <c r="H107" i="2" s="1"/>
  <c r="A90" i="2"/>
  <c r="H90" i="2" s="1"/>
  <c r="A89" i="2"/>
  <c r="A88" i="2"/>
  <c r="A87" i="2"/>
  <c r="H103" i="2" s="1"/>
  <c r="V103" i="2" s="1"/>
  <c r="A86" i="2"/>
  <c r="H102" i="2" s="1"/>
  <c r="AI85" i="2"/>
  <c r="AH85" i="2"/>
  <c r="AG85" i="2"/>
  <c r="AF85" i="2"/>
  <c r="AD85" i="2"/>
  <c r="AC85" i="2"/>
  <c r="AB85" i="2"/>
  <c r="AA85" i="2"/>
  <c r="Z85" i="2"/>
  <c r="Y85" i="2"/>
  <c r="X85" i="2"/>
  <c r="W85" i="2"/>
  <c r="U85" i="2"/>
  <c r="T85" i="2"/>
  <c r="S85" i="2"/>
  <c r="R85" i="2"/>
  <c r="P85" i="2"/>
  <c r="O85" i="2"/>
  <c r="M85" i="2"/>
  <c r="L85" i="2"/>
  <c r="K85" i="2"/>
  <c r="J85" i="2"/>
  <c r="I85" i="2"/>
  <c r="H85" i="2"/>
  <c r="H83" i="2"/>
  <c r="A78" i="2"/>
  <c r="H78" i="2" s="1"/>
  <c r="A77" i="2"/>
  <c r="F77" i="2" s="1"/>
  <c r="A76" i="2"/>
  <c r="E76" i="2" s="1"/>
  <c r="A75" i="2"/>
  <c r="D75" i="2" s="1"/>
  <c r="A74" i="2"/>
  <c r="H74" i="2" s="1"/>
  <c r="A73" i="2"/>
  <c r="F73" i="2" s="1"/>
  <c r="A72" i="2"/>
  <c r="E72" i="2" s="1"/>
  <c r="A71" i="2"/>
  <c r="D71" i="2" s="1"/>
  <c r="A70" i="2"/>
  <c r="H70" i="2" s="1"/>
  <c r="A69" i="2"/>
  <c r="F69" i="2" s="1"/>
  <c r="A68" i="2"/>
  <c r="E68" i="2" s="1"/>
  <c r="A67" i="2"/>
  <c r="D67" i="2" s="1"/>
  <c r="A66" i="2"/>
  <c r="H66" i="2" s="1"/>
  <c r="A65" i="2"/>
  <c r="F65" i="2" s="1"/>
  <c r="A64" i="2"/>
  <c r="E64" i="2" s="1"/>
  <c r="A63" i="2"/>
  <c r="D63" i="2" s="1"/>
  <c r="J62" i="2"/>
  <c r="K62" i="2" s="1"/>
  <c r="L62" i="2" s="1"/>
  <c r="M62" i="2" s="1"/>
  <c r="N62" i="2" s="1"/>
  <c r="O62" i="2" s="1"/>
  <c r="P62" i="2" s="1"/>
  <c r="Q62" i="2" s="1"/>
  <c r="I62" i="2"/>
  <c r="L54" i="2"/>
  <c r="J54" i="2"/>
  <c r="D68" i="2" l="1"/>
  <c r="C72" i="2"/>
  <c r="AI95" i="2"/>
  <c r="D72" i="2"/>
  <c r="S126" i="2"/>
  <c r="J126" i="2" s="1"/>
  <c r="B72" i="2"/>
  <c r="D77" i="2"/>
  <c r="C64" i="2"/>
  <c r="F68" i="2"/>
  <c r="H72" i="2"/>
  <c r="H77" i="2"/>
  <c r="S111" i="2"/>
  <c r="I111" i="2" s="1"/>
  <c r="M111" i="2" s="1"/>
  <c r="AF111" i="2"/>
  <c r="K111" i="2" s="1"/>
  <c r="D64" i="2"/>
  <c r="C68" i="2"/>
  <c r="H73" i="2"/>
  <c r="T90" i="2"/>
  <c r="AF90" i="2"/>
  <c r="C65" i="2"/>
  <c r="B76" i="2"/>
  <c r="H76" i="2"/>
  <c r="AI141" i="2"/>
  <c r="F76" i="2"/>
  <c r="D65" i="2"/>
  <c r="C73" i="2"/>
  <c r="D74" i="2"/>
  <c r="C76" i="2"/>
  <c r="AG95" i="2"/>
  <c r="S141" i="2"/>
  <c r="J141" i="2" s="1"/>
  <c r="D66" i="2"/>
  <c r="C69" i="2"/>
  <c r="D70" i="2"/>
  <c r="F64" i="2"/>
  <c r="D69" i="2"/>
  <c r="B64" i="2"/>
  <c r="H64" i="2"/>
  <c r="H65" i="2"/>
  <c r="H68" i="2"/>
  <c r="H69" i="2"/>
  <c r="F72" i="2"/>
  <c r="D73" i="2"/>
  <c r="D76" i="2"/>
  <c r="C77" i="2"/>
  <c r="D78" i="2"/>
  <c r="AG111" i="2"/>
  <c r="AI111" i="2"/>
  <c r="L111" i="2" s="1"/>
  <c r="H86" i="2"/>
  <c r="J55" i="2"/>
  <c r="F53" i="2" s="1"/>
  <c r="L55" i="2"/>
  <c r="AG109" i="2"/>
  <c r="Z109" i="2"/>
  <c r="T109" i="2"/>
  <c r="J109" i="2"/>
  <c r="AH109" i="2"/>
  <c r="X109" i="2"/>
  <c r="L109" i="2"/>
  <c r="AF109" i="2"/>
  <c r="V109" i="2"/>
  <c r="K109" i="2"/>
  <c r="AE109" i="2"/>
  <c r="U109" i="2"/>
  <c r="I109" i="2"/>
  <c r="AD109" i="2"/>
  <c r="AI109" i="2"/>
  <c r="M109" i="2"/>
  <c r="AI102" i="2"/>
  <c r="AE102" i="2"/>
  <c r="AH102" i="2"/>
  <c r="L102" i="2" s="1"/>
  <c r="V102" i="2"/>
  <c r="V111" i="2" s="1"/>
  <c r="AG102" i="2"/>
  <c r="I102" i="2"/>
  <c r="AF102" i="2"/>
  <c r="K102" i="2" s="1"/>
  <c r="AH107" i="2"/>
  <c r="AD107" i="2"/>
  <c r="U107" i="2"/>
  <c r="K107" i="2"/>
  <c r="AG107" i="2"/>
  <c r="Z107" i="2"/>
  <c r="T107" i="2"/>
  <c r="J107" i="2"/>
  <c r="AF107" i="2"/>
  <c r="X107" i="2"/>
  <c r="M107" i="2"/>
  <c r="I107" i="2"/>
  <c r="V107" i="2"/>
  <c r="AE107" i="2"/>
  <c r="L107" i="2"/>
  <c r="AI107" i="2"/>
  <c r="AE86" i="2"/>
  <c r="AI86" i="2"/>
  <c r="H134" i="2"/>
  <c r="H119" i="2"/>
  <c r="H104" i="2"/>
  <c r="E66" i="2"/>
  <c r="AF86" i="2"/>
  <c r="K86" i="2" s="1"/>
  <c r="H133" i="2"/>
  <c r="H118" i="2"/>
  <c r="H88" i="2"/>
  <c r="AI90" i="2"/>
  <c r="AE90" i="2"/>
  <c r="W90" i="2"/>
  <c r="M90" i="2"/>
  <c r="I90" i="2"/>
  <c r="AG90" i="2"/>
  <c r="Z90" i="2"/>
  <c r="U90" i="2"/>
  <c r="K90" i="2"/>
  <c r="V90" i="2"/>
  <c r="AH90" i="2"/>
  <c r="H138" i="2"/>
  <c r="H92" i="2"/>
  <c r="H108" i="2"/>
  <c r="L103" i="2"/>
  <c r="B67" i="2"/>
  <c r="F67" i="2"/>
  <c r="E70" i="2"/>
  <c r="B71" i="2"/>
  <c r="F71" i="2"/>
  <c r="B75" i="2"/>
  <c r="F75" i="2"/>
  <c r="H63" i="2"/>
  <c r="B66" i="2"/>
  <c r="E77" i="2"/>
  <c r="B78" i="2"/>
  <c r="F78" i="2"/>
  <c r="H132" i="2"/>
  <c r="H117" i="2"/>
  <c r="V86" i="2"/>
  <c r="V95" i="2" s="1"/>
  <c r="AG86" i="2"/>
  <c r="H120" i="2"/>
  <c r="H135" i="2"/>
  <c r="H105" i="2"/>
  <c r="H136" i="2"/>
  <c r="H121" i="2"/>
  <c r="H106" i="2"/>
  <c r="J90" i="2"/>
  <c r="X90" i="2"/>
  <c r="H137" i="2"/>
  <c r="H122" i="2"/>
  <c r="H91" i="2"/>
  <c r="E67" i="2"/>
  <c r="E71" i="2"/>
  <c r="E75" i="2"/>
  <c r="AH103" i="2"/>
  <c r="AD103" i="2"/>
  <c r="U103" i="2"/>
  <c r="K103" i="2"/>
  <c r="AG103" i="2"/>
  <c r="Z103" i="2"/>
  <c r="T103" i="2"/>
  <c r="J103" i="2"/>
  <c r="AF103" i="2"/>
  <c r="X103" i="2"/>
  <c r="M103" i="2"/>
  <c r="I103" i="2"/>
  <c r="AI103" i="2"/>
  <c r="B63" i="2"/>
  <c r="C63" i="2" s="1"/>
  <c r="E63" i="2" s="1"/>
  <c r="F63" i="2" s="1"/>
  <c r="E74" i="2"/>
  <c r="E78" i="2"/>
  <c r="E65" i="2"/>
  <c r="F66" i="2"/>
  <c r="C67" i="2"/>
  <c r="H67" i="2"/>
  <c r="E69" i="2"/>
  <c r="F70" i="2"/>
  <c r="C71" i="2"/>
  <c r="H71" i="2"/>
  <c r="E73" i="2"/>
  <c r="B74" i="2"/>
  <c r="F74" i="2"/>
  <c r="C75" i="2"/>
  <c r="H75" i="2"/>
  <c r="B65" i="2"/>
  <c r="C66" i="2"/>
  <c r="C70" i="2"/>
  <c r="B73" i="2"/>
  <c r="C74" i="2"/>
  <c r="B77" i="2"/>
  <c r="C78" i="2"/>
  <c r="W86" i="2"/>
  <c r="I86" i="2" s="1"/>
  <c r="H87" i="2"/>
  <c r="H89" i="2"/>
  <c r="L90" i="2"/>
  <c r="AD90" i="2"/>
  <c r="H124" i="2"/>
  <c r="H139" i="2"/>
  <c r="H93" i="2"/>
  <c r="AE103" i="2"/>
  <c r="H123" i="2"/>
  <c r="AG126" i="2"/>
  <c r="AH126" i="2"/>
  <c r="U111" i="2"/>
  <c r="AF126" i="2"/>
  <c r="K126" i="2" s="1"/>
  <c r="AI126" i="2"/>
  <c r="L141" i="2"/>
  <c r="AF141" i="2"/>
  <c r="K141" i="2" s="1"/>
  <c r="I141" i="2"/>
  <c r="M141" i="2" s="1"/>
  <c r="AG141" i="2"/>
  <c r="R105" i="1"/>
  <c r="R90" i="1"/>
  <c r="R75" i="1"/>
  <c r="R59" i="1"/>
  <c r="R95" i="1"/>
  <c r="R80" i="1"/>
  <c r="R65" i="1"/>
  <c r="R49" i="1"/>
  <c r="J111" i="2" l="1"/>
  <c r="I126" i="2"/>
  <c r="M126" i="2" s="1"/>
  <c r="L126" i="2"/>
  <c r="AH86" i="2"/>
  <c r="L86" i="2" s="1"/>
  <c r="J102" i="2"/>
  <c r="M102" i="2" s="1"/>
  <c r="F58" i="2"/>
  <c r="J86" i="2"/>
  <c r="AI120" i="2"/>
  <c r="AE120" i="2"/>
  <c r="V120" i="2"/>
  <c r="L120" i="2"/>
  <c r="AF120" i="2"/>
  <c r="X120" i="2"/>
  <c r="M120" i="2"/>
  <c r="I120" i="2"/>
  <c r="Z120" i="2"/>
  <c r="J120" i="2"/>
  <c r="AH120" i="2"/>
  <c r="U120" i="2"/>
  <c r="AG120" i="2"/>
  <c r="T120" i="2"/>
  <c r="AD120" i="2"/>
  <c r="K120" i="2"/>
  <c r="AI133" i="2"/>
  <c r="AE133" i="2"/>
  <c r="V133" i="2"/>
  <c r="L133" i="2"/>
  <c r="AH133" i="2"/>
  <c r="AD133" i="2"/>
  <c r="U133" i="2"/>
  <c r="K133" i="2"/>
  <c r="AG133" i="2"/>
  <c r="Z133" i="2"/>
  <c r="T133" i="2"/>
  <c r="J133" i="2"/>
  <c r="AF133" i="2"/>
  <c r="X133" i="2"/>
  <c r="M133" i="2"/>
  <c r="I133" i="2"/>
  <c r="AG139" i="2"/>
  <c r="Z139" i="2"/>
  <c r="T139" i="2"/>
  <c r="J139" i="2"/>
  <c r="AF139" i="2"/>
  <c r="X139" i="2"/>
  <c r="M139" i="2"/>
  <c r="I139" i="2"/>
  <c r="AI139" i="2"/>
  <c r="AE139" i="2"/>
  <c r="V139" i="2"/>
  <c r="L139" i="2"/>
  <c r="AH139" i="2"/>
  <c r="AD139" i="2"/>
  <c r="U139" i="2"/>
  <c r="K139" i="2"/>
  <c r="AI89" i="2"/>
  <c r="AE89" i="2"/>
  <c r="W89" i="2"/>
  <c r="M89" i="2"/>
  <c r="I89" i="2"/>
  <c r="AG89" i="2"/>
  <c r="Z89" i="2"/>
  <c r="AD89" i="2"/>
  <c r="T89" i="2"/>
  <c r="X89" i="2"/>
  <c r="L89" i="2"/>
  <c r="AH89" i="2"/>
  <c r="V89" i="2"/>
  <c r="K89" i="2"/>
  <c r="AF89" i="2"/>
  <c r="U89" i="2"/>
  <c r="J89" i="2"/>
  <c r="AF136" i="2"/>
  <c r="X136" i="2"/>
  <c r="M136" i="2"/>
  <c r="I136" i="2"/>
  <c r="AI136" i="2"/>
  <c r="AE136" i="2"/>
  <c r="V136" i="2"/>
  <c r="L136" i="2"/>
  <c r="AH136" i="2"/>
  <c r="AD136" i="2"/>
  <c r="U136" i="2"/>
  <c r="K136" i="2"/>
  <c r="AG136" i="2"/>
  <c r="Z136" i="2"/>
  <c r="T136" i="2"/>
  <c r="J136" i="2"/>
  <c r="AF132" i="2"/>
  <c r="K132" i="2" s="1"/>
  <c r="AI132" i="2"/>
  <c r="AE132" i="2"/>
  <c r="AH132" i="2"/>
  <c r="V132" i="2"/>
  <c r="V141" i="2" s="1"/>
  <c r="AG132" i="2"/>
  <c r="I132" i="2"/>
  <c r="AI92" i="2"/>
  <c r="AE92" i="2"/>
  <c r="W92" i="2"/>
  <c r="M92" i="2"/>
  <c r="I92" i="2"/>
  <c r="AH92" i="2"/>
  <c r="AD92" i="2"/>
  <c r="V92" i="2"/>
  <c r="L92" i="2"/>
  <c r="AG92" i="2"/>
  <c r="Z92" i="2"/>
  <c r="U92" i="2"/>
  <c r="K92" i="2"/>
  <c r="J92" i="2"/>
  <c r="T92" i="2"/>
  <c r="AF92" i="2"/>
  <c r="X92" i="2"/>
  <c r="F79" i="2"/>
  <c r="AI137" i="2"/>
  <c r="AE137" i="2"/>
  <c r="V137" i="2"/>
  <c r="L137" i="2"/>
  <c r="AH137" i="2"/>
  <c r="AD137" i="2"/>
  <c r="U137" i="2"/>
  <c r="K137" i="2"/>
  <c r="AG137" i="2"/>
  <c r="Z137" i="2"/>
  <c r="T137" i="2"/>
  <c r="J137" i="2"/>
  <c r="AF137" i="2"/>
  <c r="X137" i="2"/>
  <c r="M137" i="2"/>
  <c r="I137" i="2"/>
  <c r="AH108" i="2"/>
  <c r="AD108" i="2"/>
  <c r="AI108" i="2"/>
  <c r="Z108" i="2"/>
  <c r="T108" i="2"/>
  <c r="J108" i="2"/>
  <c r="AG108" i="2"/>
  <c r="X108" i="2"/>
  <c r="M108" i="2"/>
  <c r="I108" i="2"/>
  <c r="AF108" i="2"/>
  <c r="V108" i="2"/>
  <c r="L108" i="2"/>
  <c r="U108" i="2"/>
  <c r="AE108" i="2"/>
  <c r="K108" i="2"/>
  <c r="AH134" i="2"/>
  <c r="AD134" i="2"/>
  <c r="U134" i="2"/>
  <c r="K134" i="2"/>
  <c r="AG134" i="2"/>
  <c r="Z134" i="2"/>
  <c r="T134" i="2"/>
  <c r="J134" i="2"/>
  <c r="AF134" i="2"/>
  <c r="X134" i="2"/>
  <c r="M134" i="2"/>
  <c r="I134" i="2"/>
  <c r="AI134" i="2"/>
  <c r="AE134" i="2"/>
  <c r="V134" i="2"/>
  <c r="L134" i="2"/>
  <c r="AI124" i="2"/>
  <c r="AE124" i="2"/>
  <c r="V124" i="2"/>
  <c r="L124" i="2"/>
  <c r="AF124" i="2"/>
  <c r="X124" i="2"/>
  <c r="M124" i="2"/>
  <c r="I124" i="2"/>
  <c r="AG124" i="2"/>
  <c r="T124" i="2"/>
  <c r="AD124" i="2"/>
  <c r="K124" i="2"/>
  <c r="Z124" i="2"/>
  <c r="J124" i="2"/>
  <c r="AH124" i="2"/>
  <c r="U124" i="2"/>
  <c r="AI87" i="2"/>
  <c r="AH87" i="2"/>
  <c r="AD87" i="2"/>
  <c r="V87" i="2"/>
  <c r="L87" i="2"/>
  <c r="AE87" i="2"/>
  <c r="M87" i="2"/>
  <c r="AG87" i="2"/>
  <c r="Z87" i="2"/>
  <c r="U87" i="2"/>
  <c r="K87" i="2"/>
  <c r="AF87" i="2"/>
  <c r="X87" i="2"/>
  <c r="T87" i="2"/>
  <c r="J87" i="2"/>
  <c r="W87" i="2"/>
  <c r="I87" i="2"/>
  <c r="AI91" i="2"/>
  <c r="AE91" i="2"/>
  <c r="W91" i="2"/>
  <c r="M91" i="2"/>
  <c r="I91" i="2"/>
  <c r="AH91" i="2"/>
  <c r="AD91" i="2"/>
  <c r="V91" i="2"/>
  <c r="L91" i="2"/>
  <c r="AG91" i="2"/>
  <c r="Z91" i="2"/>
  <c r="U91" i="2"/>
  <c r="K91" i="2"/>
  <c r="X91" i="2"/>
  <c r="AF91" i="2"/>
  <c r="T91" i="2"/>
  <c r="J91" i="2"/>
  <c r="AF105" i="2"/>
  <c r="X105" i="2"/>
  <c r="M105" i="2"/>
  <c r="I105" i="2"/>
  <c r="AI105" i="2"/>
  <c r="AE105" i="2"/>
  <c r="V105" i="2"/>
  <c r="L105" i="2"/>
  <c r="AH105" i="2"/>
  <c r="AD105" i="2"/>
  <c r="U105" i="2"/>
  <c r="K105" i="2"/>
  <c r="Z105" i="2"/>
  <c r="AG105" i="2"/>
  <c r="T105" i="2"/>
  <c r="J105" i="2"/>
  <c r="AH138" i="2"/>
  <c r="AD138" i="2"/>
  <c r="U138" i="2"/>
  <c r="K138" i="2"/>
  <c r="AG138" i="2"/>
  <c r="Z138" i="2"/>
  <c r="T138" i="2"/>
  <c r="J138" i="2"/>
  <c r="AF138" i="2"/>
  <c r="X138" i="2"/>
  <c r="M138" i="2"/>
  <c r="I138" i="2"/>
  <c r="AI138" i="2"/>
  <c r="AE138" i="2"/>
  <c r="V138" i="2"/>
  <c r="L138" i="2"/>
  <c r="AI88" i="2"/>
  <c r="AE88" i="2"/>
  <c r="W88" i="2"/>
  <c r="M88" i="2"/>
  <c r="I88" i="2"/>
  <c r="AF88" i="2"/>
  <c r="V88" i="2"/>
  <c r="K88" i="2"/>
  <c r="AG88" i="2"/>
  <c r="X88" i="2"/>
  <c r="AD88" i="2"/>
  <c r="U88" i="2"/>
  <c r="J88" i="2"/>
  <c r="AH88" i="2"/>
  <c r="Z88" i="2"/>
  <c r="T88" i="2"/>
  <c r="L88" i="2"/>
  <c r="AG104" i="2"/>
  <c r="Z104" i="2"/>
  <c r="T104" i="2"/>
  <c r="J104" i="2"/>
  <c r="AF104" i="2"/>
  <c r="X104" i="2"/>
  <c r="M104" i="2"/>
  <c r="I104" i="2"/>
  <c r="AI104" i="2"/>
  <c r="AE104" i="2"/>
  <c r="V104" i="2"/>
  <c r="L104" i="2"/>
  <c r="AD104" i="2"/>
  <c r="AH104" i="2"/>
  <c r="U104" i="2"/>
  <c r="K104" i="2"/>
  <c r="AI93" i="2"/>
  <c r="AE93" i="2"/>
  <c r="W93" i="2"/>
  <c r="M93" i="2"/>
  <c r="I93" i="2"/>
  <c r="B93" i="2" s="1"/>
  <c r="AH93" i="2"/>
  <c r="AD93" i="2"/>
  <c r="V93" i="2"/>
  <c r="L93" i="2"/>
  <c r="E93" i="2" s="1"/>
  <c r="AG93" i="2"/>
  <c r="Z93" i="2"/>
  <c r="U93" i="2"/>
  <c r="K93" i="2"/>
  <c r="D93" i="2" s="1"/>
  <c r="X93" i="2"/>
  <c r="AF93" i="2"/>
  <c r="T93" i="2"/>
  <c r="J93" i="2"/>
  <c r="C93" i="2" s="1"/>
  <c r="AH121" i="2"/>
  <c r="AD121" i="2"/>
  <c r="U121" i="2"/>
  <c r="K121" i="2"/>
  <c r="AI121" i="2"/>
  <c r="AE121" i="2"/>
  <c r="V121" i="2"/>
  <c r="L121" i="2"/>
  <c r="X121" i="2"/>
  <c r="I121" i="2"/>
  <c r="AG121" i="2"/>
  <c r="T121" i="2"/>
  <c r="AF121" i="2"/>
  <c r="M121" i="2"/>
  <c r="J121" i="2"/>
  <c r="Z121" i="2"/>
  <c r="AH117" i="2"/>
  <c r="V117" i="2"/>
  <c r="V126" i="2" s="1"/>
  <c r="J117" i="2"/>
  <c r="AI117" i="2"/>
  <c r="AE117" i="2"/>
  <c r="AF117" i="2"/>
  <c r="K117" i="2" s="1"/>
  <c r="I117" i="2"/>
  <c r="AG117" i="2"/>
  <c r="AF123" i="2"/>
  <c r="X123" i="2"/>
  <c r="M123" i="2"/>
  <c r="I123" i="2"/>
  <c r="AG123" i="2"/>
  <c r="Z123" i="2"/>
  <c r="T123" i="2"/>
  <c r="J123" i="2"/>
  <c r="AH123" i="2"/>
  <c r="U123" i="2"/>
  <c r="AE123" i="2"/>
  <c r="L123" i="2"/>
  <c r="AD123" i="2"/>
  <c r="K123" i="2"/>
  <c r="AI123" i="2"/>
  <c r="V123" i="2"/>
  <c r="AG122" i="2"/>
  <c r="Z122" i="2"/>
  <c r="T122" i="2"/>
  <c r="J122" i="2"/>
  <c r="AH122" i="2"/>
  <c r="AD122" i="2"/>
  <c r="U122" i="2"/>
  <c r="K122" i="2"/>
  <c r="AI122" i="2"/>
  <c r="V122" i="2"/>
  <c r="AF122" i="2"/>
  <c r="M122" i="2"/>
  <c r="AE122" i="2"/>
  <c r="L122" i="2"/>
  <c r="X122" i="2"/>
  <c r="I122" i="2"/>
  <c r="AI106" i="2"/>
  <c r="AE106" i="2"/>
  <c r="V106" i="2"/>
  <c r="L106" i="2"/>
  <c r="AH106" i="2"/>
  <c r="AD106" i="2"/>
  <c r="U106" i="2"/>
  <c r="K106" i="2"/>
  <c r="AG106" i="2"/>
  <c r="Z106" i="2"/>
  <c r="T106" i="2"/>
  <c r="J106" i="2"/>
  <c r="X106" i="2"/>
  <c r="AF106" i="2"/>
  <c r="M106" i="2"/>
  <c r="I106" i="2"/>
  <c r="AG135" i="2"/>
  <c r="Z135" i="2"/>
  <c r="T135" i="2"/>
  <c r="J135" i="2"/>
  <c r="AF135" i="2"/>
  <c r="X135" i="2"/>
  <c r="M135" i="2"/>
  <c r="I135" i="2"/>
  <c r="AI135" i="2"/>
  <c r="AE135" i="2"/>
  <c r="V135" i="2"/>
  <c r="L135" i="2"/>
  <c r="AH135" i="2"/>
  <c r="AD135" i="2"/>
  <c r="U135" i="2"/>
  <c r="K135" i="2"/>
  <c r="AG118" i="2"/>
  <c r="Z118" i="2"/>
  <c r="T118" i="2"/>
  <c r="J118" i="2"/>
  <c r="AH118" i="2"/>
  <c r="AD118" i="2"/>
  <c r="U118" i="2"/>
  <c r="K118" i="2"/>
  <c r="AE118" i="2"/>
  <c r="L118" i="2"/>
  <c r="X118" i="2"/>
  <c r="I118" i="2"/>
  <c r="AI118" i="2"/>
  <c r="V118" i="2"/>
  <c r="AF118" i="2"/>
  <c r="M118" i="2"/>
  <c r="AF119" i="2"/>
  <c r="X119" i="2"/>
  <c r="M119" i="2"/>
  <c r="I119" i="2"/>
  <c r="AG119" i="2"/>
  <c r="Z119" i="2"/>
  <c r="T119" i="2"/>
  <c r="J119" i="2"/>
  <c r="AD119" i="2"/>
  <c r="K119" i="2"/>
  <c r="AI119" i="2"/>
  <c r="V119" i="2"/>
  <c r="AH119" i="2"/>
  <c r="U119" i="2"/>
  <c r="L119" i="2"/>
  <c r="AE119" i="2"/>
  <c r="U95" i="1"/>
  <c r="U80" i="1"/>
  <c r="U65" i="1"/>
  <c r="C90" i="2" l="1"/>
  <c r="D90" i="2"/>
  <c r="E90" i="2"/>
  <c r="I94" i="2"/>
  <c r="L94" i="2"/>
  <c r="F90" i="2"/>
  <c r="K110" i="2"/>
  <c r="L110" i="2"/>
  <c r="I110" i="2"/>
  <c r="J110" i="2"/>
  <c r="M110" i="2"/>
  <c r="B90" i="2"/>
  <c r="C87" i="2"/>
  <c r="D87" i="2"/>
  <c r="F87" i="2"/>
  <c r="I125" i="2"/>
  <c r="J94" i="2"/>
  <c r="W95" i="2"/>
  <c r="AF95" i="2" s="1"/>
  <c r="K95" i="2" s="1"/>
  <c r="D95" i="2" s="1"/>
  <c r="L132" i="2"/>
  <c r="L117" i="2"/>
  <c r="L125" i="2" s="1"/>
  <c r="D86" i="2"/>
  <c r="M117" i="2"/>
  <c r="M125" i="2" s="1"/>
  <c r="M86" i="2"/>
  <c r="J132" i="2"/>
  <c r="M132" i="2" s="1"/>
  <c r="M140" i="2" s="1"/>
  <c r="B86" i="2"/>
  <c r="C91" i="2"/>
  <c r="D91" i="2"/>
  <c r="E91" i="2"/>
  <c r="B91" i="2"/>
  <c r="C92" i="2"/>
  <c r="K140" i="2"/>
  <c r="D89" i="2"/>
  <c r="K94" i="2"/>
  <c r="E88" i="2"/>
  <c r="C88" i="2"/>
  <c r="B88" i="2"/>
  <c r="F91" i="2"/>
  <c r="B87" i="2"/>
  <c r="E87" i="2"/>
  <c r="D92" i="2"/>
  <c r="E92" i="2"/>
  <c r="B92" i="2"/>
  <c r="C89" i="2"/>
  <c r="B89" i="2"/>
  <c r="K125" i="2"/>
  <c r="E89" i="2"/>
  <c r="J125" i="2"/>
  <c r="F93" i="2"/>
  <c r="D88" i="2"/>
  <c r="F88" i="2"/>
  <c r="F92" i="2"/>
  <c r="I140" i="2"/>
  <c r="F89" i="2"/>
  <c r="A53" i="1"/>
  <c r="H53" i="1" s="1"/>
  <c r="A52" i="1"/>
  <c r="H52" i="1" s="1"/>
  <c r="A51" i="1"/>
  <c r="H51" i="1" s="1"/>
  <c r="A38" i="1"/>
  <c r="A37" i="1"/>
  <c r="F37" i="1" s="1"/>
  <c r="A36" i="1"/>
  <c r="A30" i="1"/>
  <c r="A29" i="1"/>
  <c r="A28" i="1"/>
  <c r="E86" i="2" l="1"/>
  <c r="L140" i="2"/>
  <c r="S95" i="2"/>
  <c r="AH95" i="2"/>
  <c r="L95" i="2" s="1"/>
  <c r="E95" i="2" s="1"/>
  <c r="F86" i="2"/>
  <c r="F94" i="2" s="1"/>
  <c r="D94" i="2"/>
  <c r="D96" i="2" s="1"/>
  <c r="J140" i="2"/>
  <c r="M94" i="2"/>
  <c r="C86" i="2"/>
  <c r="C94" i="2" s="1"/>
  <c r="I95" i="2"/>
  <c r="J95" i="2"/>
  <c r="C95" i="2" s="1"/>
  <c r="E94" i="2"/>
  <c r="B94" i="2"/>
  <c r="H38" i="1"/>
  <c r="F38" i="1"/>
  <c r="H30" i="1"/>
  <c r="F30" i="1"/>
  <c r="D36" i="1"/>
  <c r="F36" i="1"/>
  <c r="D38" i="1"/>
  <c r="H37" i="1"/>
  <c r="B36" i="1"/>
  <c r="C36" i="1" s="1"/>
  <c r="E36" i="1" s="1"/>
  <c r="H36" i="1"/>
  <c r="H84" i="1"/>
  <c r="Z84" i="1" s="1"/>
  <c r="H69" i="1"/>
  <c r="T69" i="1" s="1"/>
  <c r="J69" i="1" s="1"/>
  <c r="D30" i="1"/>
  <c r="H99" i="1"/>
  <c r="Z99" i="1" s="1"/>
  <c r="H83" i="1"/>
  <c r="AH83" i="1" s="1"/>
  <c r="H29" i="1"/>
  <c r="H68" i="1"/>
  <c r="H98" i="1"/>
  <c r="V98" i="1" s="1"/>
  <c r="D28" i="1"/>
  <c r="H82" i="1"/>
  <c r="V82" i="1" s="1"/>
  <c r="H97" i="1"/>
  <c r="B28" i="1"/>
  <c r="C28" i="1" s="1"/>
  <c r="H28" i="1"/>
  <c r="H67" i="1"/>
  <c r="AE67" i="1" s="1"/>
  <c r="AI97" i="1"/>
  <c r="U98" i="1"/>
  <c r="AD98" i="1"/>
  <c r="AE98" i="1"/>
  <c r="AI98" i="1"/>
  <c r="AD83" i="1"/>
  <c r="T84" i="1"/>
  <c r="J84" i="1" s="1"/>
  <c r="U84" i="1"/>
  <c r="AD84" i="1"/>
  <c r="AE84" i="1"/>
  <c r="U68" i="1"/>
  <c r="AD68" i="1"/>
  <c r="AH68" i="1"/>
  <c r="V68" i="1"/>
  <c r="AE68" i="1"/>
  <c r="AI51" i="1"/>
  <c r="AE51" i="1"/>
  <c r="W51" i="1"/>
  <c r="AF51" i="1" s="1"/>
  <c r="T51" i="1"/>
  <c r="AD51" i="1"/>
  <c r="V51" i="1"/>
  <c r="Z51" i="1"/>
  <c r="U51" i="1"/>
  <c r="X51" i="1"/>
  <c r="AI52" i="1"/>
  <c r="AE52" i="1"/>
  <c r="W52" i="1"/>
  <c r="AF52" i="1" s="1"/>
  <c r="T52" i="1"/>
  <c r="AD52" i="1"/>
  <c r="V52" i="1"/>
  <c r="X52" i="1"/>
  <c r="Z52" i="1"/>
  <c r="U52" i="1"/>
  <c r="AI53" i="1"/>
  <c r="AE53" i="1"/>
  <c r="W53" i="1"/>
  <c r="AF53" i="1" s="1"/>
  <c r="T53" i="1"/>
  <c r="I53" i="1" s="1"/>
  <c r="AD53" i="1"/>
  <c r="V53" i="1"/>
  <c r="Z53" i="1"/>
  <c r="U53" i="1"/>
  <c r="X53" i="1"/>
  <c r="D37" i="1"/>
  <c r="B38" i="1"/>
  <c r="C38" i="1" s="1"/>
  <c r="E38" i="1" s="1"/>
  <c r="B37" i="1"/>
  <c r="C37" i="1" s="1"/>
  <c r="D29" i="1"/>
  <c r="B30" i="1"/>
  <c r="C30" i="1" s="1"/>
  <c r="E30" i="1" s="1"/>
  <c r="B29" i="1"/>
  <c r="C29" i="1" s="1"/>
  <c r="H105" i="1"/>
  <c r="H104" i="1"/>
  <c r="H90" i="1"/>
  <c r="H89" i="1"/>
  <c r="H75" i="1"/>
  <c r="H74" i="1"/>
  <c r="H59" i="1"/>
  <c r="H58" i="1"/>
  <c r="E96" i="2" l="1"/>
  <c r="C96" i="2"/>
  <c r="B95" i="2"/>
  <c r="B96" i="2" s="1"/>
  <c r="M95" i="2"/>
  <c r="F95" i="2" s="1"/>
  <c r="F96" i="2" s="1"/>
  <c r="F98" i="2" s="1"/>
  <c r="F100" i="2" s="1"/>
  <c r="V84" i="1"/>
  <c r="AE83" i="1"/>
  <c r="U83" i="1"/>
  <c r="V69" i="1"/>
  <c r="AH84" i="1"/>
  <c r="AH69" i="1"/>
  <c r="Z69" i="1"/>
  <c r="AD69" i="1"/>
  <c r="X82" i="1"/>
  <c r="AE69" i="1"/>
  <c r="U69" i="1"/>
  <c r="E28" i="1"/>
  <c r="F28" i="1" s="1"/>
  <c r="J52" i="1"/>
  <c r="I52" i="1"/>
  <c r="AG51" i="1"/>
  <c r="AH98" i="1"/>
  <c r="I51" i="1"/>
  <c r="V99" i="1"/>
  <c r="U99" i="1"/>
  <c r="V83" i="1"/>
  <c r="AG53" i="1"/>
  <c r="AG52" i="1"/>
  <c r="J53" i="1"/>
  <c r="AH51" i="1"/>
  <c r="E37" i="1"/>
  <c r="AH53" i="1"/>
  <c r="AH52" i="1"/>
  <c r="E29" i="1"/>
  <c r="F29" i="1" s="1"/>
  <c r="J51" i="1"/>
  <c r="AH99" i="1"/>
  <c r="AI69" i="1"/>
  <c r="I69" i="1"/>
  <c r="AF69" i="1"/>
  <c r="X69" i="1"/>
  <c r="AG69" i="1" s="1"/>
  <c r="AI99" i="1"/>
  <c r="AF99" i="1"/>
  <c r="X99" i="1"/>
  <c r="AG99" i="1" s="1"/>
  <c r="AE99" i="1"/>
  <c r="AD99" i="1"/>
  <c r="T99" i="1"/>
  <c r="J99" i="1" s="1"/>
  <c r="AI84" i="1"/>
  <c r="I84" i="1"/>
  <c r="X84" i="1"/>
  <c r="AG84" i="1" s="1"/>
  <c r="AF84" i="1"/>
  <c r="AF98" i="1"/>
  <c r="T98" i="1"/>
  <c r="I98" i="1" s="1"/>
  <c r="X98" i="1"/>
  <c r="Z98" i="1"/>
  <c r="AG98" i="1" s="1"/>
  <c r="J98" i="1"/>
  <c r="AI68" i="1"/>
  <c r="T68" i="1"/>
  <c r="I68" i="1" s="1"/>
  <c r="AF68" i="1"/>
  <c r="X68" i="1"/>
  <c r="Z68" i="1"/>
  <c r="AI83" i="1"/>
  <c r="Z83" i="1"/>
  <c r="X83" i="1"/>
  <c r="AF83" i="1"/>
  <c r="T83" i="1"/>
  <c r="I83" i="1" s="1"/>
  <c r="AF67" i="1"/>
  <c r="Z67" i="1"/>
  <c r="AG67" i="1" s="1"/>
  <c r="AH67" i="1"/>
  <c r="X67" i="1"/>
  <c r="U67" i="1"/>
  <c r="AD67" i="1"/>
  <c r="T67" i="1"/>
  <c r="I67" i="1"/>
  <c r="AF97" i="1"/>
  <c r="Z97" i="1"/>
  <c r="AH97" i="1"/>
  <c r="U97" i="1"/>
  <c r="T97" i="1"/>
  <c r="AD97" i="1"/>
  <c r="V67" i="1"/>
  <c r="X97" i="1"/>
  <c r="AE97" i="1"/>
  <c r="AF82" i="1"/>
  <c r="AH82" i="1"/>
  <c r="U82" i="1"/>
  <c r="T82" i="1"/>
  <c r="I82" i="1"/>
  <c r="AD82" i="1"/>
  <c r="Z82" i="1"/>
  <c r="AG82" i="1" s="1"/>
  <c r="AI82" i="1"/>
  <c r="V97" i="1"/>
  <c r="AI67" i="1"/>
  <c r="AE82" i="1"/>
  <c r="I97" i="1"/>
  <c r="A39" i="1"/>
  <c r="A40" i="1"/>
  <c r="A41" i="1"/>
  <c r="A42" i="1"/>
  <c r="A35" i="1"/>
  <c r="B35" i="1" s="1"/>
  <c r="A31" i="1"/>
  <c r="A32" i="1"/>
  <c r="A33" i="1"/>
  <c r="A34" i="1"/>
  <c r="A57" i="1"/>
  <c r="AD75" i="1"/>
  <c r="AD90" i="1"/>
  <c r="A50" i="1"/>
  <c r="A54" i="1"/>
  <c r="A55" i="1"/>
  <c r="A56" i="1"/>
  <c r="Z59" i="1"/>
  <c r="X59" i="1"/>
  <c r="AD105" i="1"/>
  <c r="AD59" i="1"/>
  <c r="M52" i="1" l="1"/>
  <c r="B52" i="1"/>
  <c r="J82" i="1"/>
  <c r="AG83" i="1"/>
  <c r="J67" i="1"/>
  <c r="J68" i="1"/>
  <c r="B51" i="1"/>
  <c r="B42" i="1"/>
  <c r="F42" i="1"/>
  <c r="B34" i="1"/>
  <c r="F34" i="1"/>
  <c r="B41" i="1"/>
  <c r="F41" i="1"/>
  <c r="B33" i="1"/>
  <c r="F33" i="1"/>
  <c r="B40" i="1"/>
  <c r="F40" i="1"/>
  <c r="B32" i="1"/>
  <c r="F32" i="1"/>
  <c r="B39" i="1"/>
  <c r="F39" i="1"/>
  <c r="B31" i="1"/>
  <c r="F31" i="1"/>
  <c r="M53" i="1"/>
  <c r="C53" i="1"/>
  <c r="E52" i="1"/>
  <c r="E53" i="1"/>
  <c r="AG97" i="1"/>
  <c r="M98" i="1"/>
  <c r="J97" i="1"/>
  <c r="M83" i="1"/>
  <c r="M84" i="1"/>
  <c r="J83" i="1"/>
  <c r="AG68" i="1"/>
  <c r="M69" i="1"/>
  <c r="M51" i="1"/>
  <c r="I99" i="1"/>
  <c r="B53" i="1" s="1"/>
  <c r="D33" i="1"/>
  <c r="C33" i="1"/>
  <c r="C31" i="1"/>
  <c r="D31" i="1"/>
  <c r="C32" i="1"/>
  <c r="D32" i="1"/>
  <c r="D34" i="1"/>
  <c r="C34" i="1"/>
  <c r="E34" i="1" s="1"/>
  <c r="D35" i="1"/>
  <c r="C35" i="1"/>
  <c r="C40" i="1"/>
  <c r="D40" i="1"/>
  <c r="C39" i="1"/>
  <c r="D39" i="1"/>
  <c r="C41" i="1"/>
  <c r="D41" i="1"/>
  <c r="D42" i="1"/>
  <c r="C42" i="1"/>
  <c r="H31" i="1"/>
  <c r="M68" i="1" l="1"/>
  <c r="M97" i="1"/>
  <c r="D51" i="1"/>
  <c r="M82" i="1"/>
  <c r="D52" i="1"/>
  <c r="C52" i="1"/>
  <c r="C51" i="1"/>
  <c r="E51" i="1"/>
  <c r="F52" i="1"/>
  <c r="D53" i="1"/>
  <c r="M99" i="1"/>
  <c r="F53" i="1" s="1"/>
  <c r="M67" i="1"/>
  <c r="E42" i="1"/>
  <c r="E33" i="1"/>
  <c r="E40" i="1"/>
  <c r="E41" i="1"/>
  <c r="E39" i="1"/>
  <c r="E35" i="1"/>
  <c r="F35" i="1" s="1"/>
  <c r="E32" i="1"/>
  <c r="E31" i="1"/>
  <c r="AG59" i="1"/>
  <c r="U105" i="1"/>
  <c r="U90" i="1"/>
  <c r="U59" i="1"/>
  <c r="T105" i="1"/>
  <c r="T90" i="1"/>
  <c r="T75" i="1"/>
  <c r="T59" i="1"/>
  <c r="Z105" i="1"/>
  <c r="Z90" i="1"/>
  <c r="Z75" i="1"/>
  <c r="X105" i="1"/>
  <c r="X90" i="1"/>
  <c r="X75" i="1"/>
  <c r="F51" i="1" l="1"/>
  <c r="AG75" i="1"/>
  <c r="I26" i="1" l="1"/>
  <c r="H39" i="1"/>
  <c r="H40" i="1"/>
  <c r="H41" i="1"/>
  <c r="H42" i="1"/>
  <c r="H35" i="1"/>
  <c r="H34" i="1"/>
  <c r="H32" i="1"/>
  <c r="H33" i="1"/>
  <c r="A27" i="1"/>
  <c r="B27" i="1" l="1"/>
  <c r="H27" i="1"/>
  <c r="C27" i="1"/>
  <c r="D27" i="1"/>
  <c r="AG105" i="1"/>
  <c r="H96" i="1"/>
  <c r="H100" i="1"/>
  <c r="H101" i="1"/>
  <c r="H102" i="1"/>
  <c r="H103" i="1"/>
  <c r="H95" i="1"/>
  <c r="H81" i="1"/>
  <c r="H85" i="1"/>
  <c r="H86" i="1"/>
  <c r="H87" i="1"/>
  <c r="H88" i="1"/>
  <c r="H80" i="1"/>
  <c r="H66" i="1"/>
  <c r="H70" i="1"/>
  <c r="H71" i="1"/>
  <c r="H72" i="1"/>
  <c r="H73" i="1"/>
  <c r="H65" i="1"/>
  <c r="H50" i="1"/>
  <c r="H54" i="1"/>
  <c r="H55" i="1"/>
  <c r="H56" i="1"/>
  <c r="H57" i="1"/>
  <c r="H49" i="1"/>
  <c r="X95" i="1"/>
  <c r="Y95" i="1"/>
  <c r="Z95" i="1"/>
  <c r="AA95" i="1"/>
  <c r="AC95" i="1"/>
  <c r="AB95" i="1"/>
  <c r="S95" i="1"/>
  <c r="T95" i="1"/>
  <c r="AF95" i="1"/>
  <c r="AG95" i="1"/>
  <c r="AH95" i="1"/>
  <c r="AI95" i="1"/>
  <c r="AD95" i="1"/>
  <c r="W95" i="1"/>
  <c r="O95" i="1"/>
  <c r="P95" i="1"/>
  <c r="X80" i="1"/>
  <c r="Y80" i="1"/>
  <c r="Z80" i="1"/>
  <c r="AA80" i="1"/>
  <c r="AC80" i="1"/>
  <c r="AB80" i="1"/>
  <c r="S80" i="1"/>
  <c r="T80" i="1"/>
  <c r="AF80" i="1"/>
  <c r="AG80" i="1"/>
  <c r="AH80" i="1"/>
  <c r="AI80" i="1"/>
  <c r="AD80" i="1"/>
  <c r="W80" i="1"/>
  <c r="X65" i="1"/>
  <c r="Y65" i="1"/>
  <c r="Z65" i="1"/>
  <c r="AA65" i="1"/>
  <c r="AC65" i="1"/>
  <c r="AB65" i="1"/>
  <c r="S65" i="1"/>
  <c r="T65" i="1"/>
  <c r="AF65" i="1"/>
  <c r="AG65" i="1"/>
  <c r="AH65" i="1"/>
  <c r="AI65" i="1"/>
  <c r="AD65" i="1"/>
  <c r="W65" i="1"/>
  <c r="X49" i="1"/>
  <c r="Y49" i="1"/>
  <c r="Z49" i="1"/>
  <c r="AA49" i="1"/>
  <c r="AC49" i="1"/>
  <c r="AB49" i="1"/>
  <c r="S49" i="1"/>
  <c r="T49" i="1"/>
  <c r="U49" i="1"/>
  <c r="AF49" i="1"/>
  <c r="AG49" i="1"/>
  <c r="AH49" i="1"/>
  <c r="AI49" i="1"/>
  <c r="AD49" i="1"/>
  <c r="W49" i="1"/>
  <c r="P80" i="1"/>
  <c r="P65" i="1"/>
  <c r="P49" i="1"/>
  <c r="O80" i="1"/>
  <c r="O65" i="1"/>
  <c r="J95" i="1"/>
  <c r="K95" i="1"/>
  <c r="L95" i="1"/>
  <c r="M95" i="1"/>
  <c r="I95" i="1"/>
  <c r="J80" i="1"/>
  <c r="K80" i="1"/>
  <c r="L80" i="1"/>
  <c r="M80" i="1"/>
  <c r="I80" i="1"/>
  <c r="J65" i="1"/>
  <c r="K65" i="1"/>
  <c r="L65" i="1"/>
  <c r="M65" i="1"/>
  <c r="I65" i="1"/>
  <c r="H93" i="1"/>
  <c r="H78" i="1"/>
  <c r="H63" i="1"/>
  <c r="H47" i="1"/>
  <c r="AB105" i="1"/>
  <c r="AC105" i="1"/>
  <c r="AA105" i="1"/>
  <c r="Y105" i="1"/>
  <c r="W105" i="1"/>
  <c r="S105" i="1" s="1"/>
  <c r="J105" i="1" s="1"/>
  <c r="P105" i="1"/>
  <c r="AB90" i="1"/>
  <c r="AC90" i="1"/>
  <c r="AA90" i="1"/>
  <c r="Y90" i="1"/>
  <c r="W90" i="1"/>
  <c r="S90" i="1" s="1"/>
  <c r="P90" i="1"/>
  <c r="AB75" i="1"/>
  <c r="AC75" i="1"/>
  <c r="AA75" i="1"/>
  <c r="Y75" i="1"/>
  <c r="W75" i="1"/>
  <c r="S75" i="1" s="1"/>
  <c r="P75" i="1"/>
  <c r="P59" i="1"/>
  <c r="J49" i="1"/>
  <c r="K49" i="1"/>
  <c r="L49" i="1"/>
  <c r="M49" i="1"/>
  <c r="I49" i="1"/>
  <c r="O49" i="1"/>
  <c r="J26" i="1"/>
  <c r="AB59" i="1"/>
  <c r="AC59" i="1"/>
  <c r="AA59" i="1"/>
  <c r="Y59" i="1"/>
  <c r="AI103" i="1" l="1"/>
  <c r="AG103" i="1"/>
  <c r="AF103" i="1"/>
  <c r="AH103" i="1"/>
  <c r="I105" i="1"/>
  <c r="I90" i="1"/>
  <c r="J90" i="1"/>
  <c r="I75" i="1"/>
  <c r="E27" i="1"/>
  <c r="U75" i="1"/>
  <c r="J75" i="1" s="1"/>
  <c r="AI105" i="1"/>
  <c r="V87" i="1"/>
  <c r="AE87" i="1"/>
  <c r="T87" i="1"/>
  <c r="I87" i="1" s="1"/>
  <c r="AF87" i="1"/>
  <c r="AD87" i="1"/>
  <c r="Z87" i="1"/>
  <c r="X87" i="1"/>
  <c r="AI87" i="1"/>
  <c r="AH87" i="1"/>
  <c r="U87" i="1"/>
  <c r="AI90" i="1"/>
  <c r="AH90" i="1"/>
  <c r="AG90" i="1"/>
  <c r="AF90" i="1"/>
  <c r="W55" i="1"/>
  <c r="AF55" i="1" s="1"/>
  <c r="V55" i="1"/>
  <c r="U55" i="1"/>
  <c r="T55" i="1"/>
  <c r="AI55" i="1"/>
  <c r="AD55" i="1"/>
  <c r="X55" i="1"/>
  <c r="Z55" i="1"/>
  <c r="AE55" i="1"/>
  <c r="I66" i="1"/>
  <c r="AE66" i="1"/>
  <c r="AI66" i="1"/>
  <c r="V66" i="1"/>
  <c r="V75" i="1" s="1"/>
  <c r="J66" i="1"/>
  <c r="AF66" i="1"/>
  <c r="AG66" i="1"/>
  <c r="AH66" i="1"/>
  <c r="U103" i="1"/>
  <c r="V103" i="1"/>
  <c r="T103" i="1"/>
  <c r="I103" i="1" s="1"/>
  <c r="AE103" i="1"/>
  <c r="AD103" i="1"/>
  <c r="Z103" i="1"/>
  <c r="X103" i="1"/>
  <c r="V54" i="1"/>
  <c r="U54" i="1"/>
  <c r="T54" i="1"/>
  <c r="AI54" i="1"/>
  <c r="Z54" i="1"/>
  <c r="AE54" i="1"/>
  <c r="AD54" i="1"/>
  <c r="X54" i="1"/>
  <c r="W54" i="1"/>
  <c r="AF54" i="1" s="1"/>
  <c r="AH72" i="1"/>
  <c r="AF72" i="1"/>
  <c r="AE72" i="1"/>
  <c r="U72" i="1"/>
  <c r="AD72" i="1"/>
  <c r="X72" i="1"/>
  <c r="AI72" i="1"/>
  <c r="Z72" i="1"/>
  <c r="V72" i="1"/>
  <c r="T72" i="1"/>
  <c r="J72" i="1" s="1"/>
  <c r="V85" i="1"/>
  <c r="AE85" i="1"/>
  <c r="U85" i="1"/>
  <c r="AF85" i="1"/>
  <c r="AI85" i="1"/>
  <c r="AD85" i="1"/>
  <c r="X85" i="1"/>
  <c r="T85" i="1"/>
  <c r="AH85" i="1"/>
  <c r="Z85" i="1"/>
  <c r="AI102" i="1"/>
  <c r="AF102" i="1"/>
  <c r="T102" i="1"/>
  <c r="I102" i="1" s="1"/>
  <c r="AH102" i="1"/>
  <c r="AD102" i="1"/>
  <c r="Z102" i="1"/>
  <c r="X102" i="1"/>
  <c r="U102" i="1"/>
  <c r="AE102" i="1"/>
  <c r="V102" i="1"/>
  <c r="AI56" i="1"/>
  <c r="AE56" i="1"/>
  <c r="AD56" i="1"/>
  <c r="Z56" i="1"/>
  <c r="X56" i="1"/>
  <c r="W56" i="1"/>
  <c r="AF56" i="1" s="1"/>
  <c r="V56" i="1"/>
  <c r="T56" i="1"/>
  <c r="U56" i="1"/>
  <c r="AH70" i="1"/>
  <c r="AD70" i="1"/>
  <c r="Z70" i="1"/>
  <c r="X70" i="1"/>
  <c r="V70" i="1"/>
  <c r="U70" i="1"/>
  <c r="T70" i="1"/>
  <c r="I70" i="1" s="1"/>
  <c r="AI70" i="1"/>
  <c r="AE70" i="1"/>
  <c r="AF70" i="1"/>
  <c r="AF100" i="1"/>
  <c r="AI100" i="1"/>
  <c r="U100" i="1"/>
  <c r="V100" i="1"/>
  <c r="AE100" i="1"/>
  <c r="T100" i="1"/>
  <c r="I100" i="1" s="1"/>
  <c r="AH100" i="1"/>
  <c r="Z100" i="1"/>
  <c r="AD100" i="1"/>
  <c r="X100" i="1"/>
  <c r="AE73" i="1"/>
  <c r="U73" i="1"/>
  <c r="T73" i="1"/>
  <c r="I73" i="1" s="1"/>
  <c r="AH73" i="1"/>
  <c r="AI73" i="1"/>
  <c r="V73" i="1"/>
  <c r="AD73" i="1"/>
  <c r="X73" i="1"/>
  <c r="AF73" i="1"/>
  <c r="Z73" i="1"/>
  <c r="T86" i="1"/>
  <c r="AD86" i="1"/>
  <c r="Z86" i="1"/>
  <c r="X86" i="1"/>
  <c r="AI86" i="1"/>
  <c r="V86" i="1"/>
  <c r="AF86" i="1"/>
  <c r="AE86" i="1"/>
  <c r="U86" i="1"/>
  <c r="AH86" i="1"/>
  <c r="AF96" i="1"/>
  <c r="AI96" i="1"/>
  <c r="V96" i="1"/>
  <c r="V105" i="1" s="1"/>
  <c r="AH96" i="1"/>
  <c r="AE96" i="1"/>
  <c r="AG96" i="1"/>
  <c r="I96" i="1"/>
  <c r="AI57" i="1"/>
  <c r="AE57" i="1"/>
  <c r="AD57" i="1"/>
  <c r="Z57" i="1"/>
  <c r="X57" i="1"/>
  <c r="U57" i="1"/>
  <c r="V57" i="1"/>
  <c r="T57" i="1"/>
  <c r="W57" i="1"/>
  <c r="AH57" i="1" s="1"/>
  <c r="AG50" i="1"/>
  <c r="V50" i="1"/>
  <c r="V59" i="1" s="1"/>
  <c r="W50" i="1"/>
  <c r="AI50" i="1"/>
  <c r="AE50" i="1"/>
  <c r="AH71" i="1"/>
  <c r="AI71" i="1"/>
  <c r="AF71" i="1"/>
  <c r="AD71" i="1"/>
  <c r="Z71" i="1"/>
  <c r="X71" i="1"/>
  <c r="V71" i="1"/>
  <c r="U71" i="1"/>
  <c r="AE71" i="1"/>
  <c r="T71" i="1"/>
  <c r="I71" i="1" s="1"/>
  <c r="U88" i="1"/>
  <c r="T88" i="1"/>
  <c r="AF88" i="1"/>
  <c r="AI88" i="1"/>
  <c r="AD88" i="1"/>
  <c r="Z88" i="1"/>
  <c r="X88" i="1"/>
  <c r="AE88" i="1"/>
  <c r="V88" i="1"/>
  <c r="AH88" i="1"/>
  <c r="AG81" i="1"/>
  <c r="I81" i="1"/>
  <c r="AF81" i="1"/>
  <c r="AI81" i="1"/>
  <c r="V81" i="1"/>
  <c r="V90" i="1" s="1"/>
  <c r="AE81" i="1"/>
  <c r="AH81" i="1"/>
  <c r="V101" i="1"/>
  <c r="T101" i="1"/>
  <c r="AH101" i="1"/>
  <c r="AE101" i="1"/>
  <c r="AD101" i="1"/>
  <c r="Z101" i="1"/>
  <c r="X101" i="1"/>
  <c r="U101" i="1"/>
  <c r="AF101" i="1"/>
  <c r="AI101" i="1"/>
  <c r="AH105" i="1"/>
  <c r="AF105" i="1"/>
  <c r="AF75" i="1"/>
  <c r="AI59" i="1"/>
  <c r="AH75" i="1"/>
  <c r="AI75" i="1"/>
  <c r="J96" i="1" l="1"/>
  <c r="J81" i="1"/>
  <c r="J50" i="1"/>
  <c r="F43" i="1"/>
  <c r="F27" i="1"/>
  <c r="J88" i="1"/>
  <c r="AG73" i="1"/>
  <c r="J55" i="1"/>
  <c r="M75" i="1"/>
  <c r="M105" i="1"/>
  <c r="J101" i="1"/>
  <c r="J86" i="1"/>
  <c r="J85" i="1"/>
  <c r="J54" i="1"/>
  <c r="M90" i="1"/>
  <c r="I88" i="1"/>
  <c r="AG88" i="1"/>
  <c r="I57" i="1"/>
  <c r="AG57" i="1"/>
  <c r="AF57" i="1"/>
  <c r="J73" i="1"/>
  <c r="J103" i="1"/>
  <c r="J57" i="1"/>
  <c r="AG55" i="1"/>
  <c r="J102" i="1"/>
  <c r="AH54" i="1"/>
  <c r="AH56" i="1"/>
  <c r="J70" i="1"/>
  <c r="AG54" i="1"/>
  <c r="I56" i="1"/>
  <c r="AG56" i="1"/>
  <c r="J71" i="1"/>
  <c r="I85" i="1"/>
  <c r="J56" i="1"/>
  <c r="I101" i="1"/>
  <c r="I104" i="1" s="1"/>
  <c r="AG101" i="1"/>
  <c r="AG102" i="1"/>
  <c r="AG85" i="1"/>
  <c r="I72" i="1"/>
  <c r="I74" i="1" s="1"/>
  <c r="AG87" i="1"/>
  <c r="J87" i="1"/>
  <c r="I86" i="1"/>
  <c r="AG86" i="1"/>
  <c r="I54" i="1"/>
  <c r="B54" i="1" s="1"/>
  <c r="AG71" i="1"/>
  <c r="J100" i="1"/>
  <c r="AG70" i="1"/>
  <c r="AG72" i="1"/>
  <c r="I55" i="1"/>
  <c r="B55" i="1" s="1"/>
  <c r="W59" i="1"/>
  <c r="S59" i="1" s="1"/>
  <c r="AH50" i="1"/>
  <c r="AG100" i="1"/>
  <c r="AH55" i="1"/>
  <c r="I50" i="1"/>
  <c r="B50" i="1" s="1"/>
  <c r="AF50" i="1"/>
  <c r="E57" i="1" l="1"/>
  <c r="B57" i="1"/>
  <c r="C50" i="1"/>
  <c r="D54" i="1"/>
  <c r="D57" i="1"/>
  <c r="B56" i="1"/>
  <c r="C57" i="1"/>
  <c r="E56" i="1"/>
  <c r="D56" i="1"/>
  <c r="C56" i="1"/>
  <c r="D55" i="1"/>
  <c r="C55" i="1"/>
  <c r="E55" i="1"/>
  <c r="E54" i="1"/>
  <c r="C54" i="1"/>
  <c r="M103" i="1"/>
  <c r="M88" i="1"/>
  <c r="J74" i="1"/>
  <c r="K58" i="1"/>
  <c r="J89" i="1"/>
  <c r="J58" i="1"/>
  <c r="J104" i="1"/>
  <c r="L58" i="1"/>
  <c r="I89" i="1"/>
  <c r="K74" i="1"/>
  <c r="J59" i="1"/>
  <c r="C59" i="1" s="1"/>
  <c r="I59" i="1"/>
  <c r="B59" i="1" s="1"/>
  <c r="L104" i="1"/>
  <c r="L89" i="1"/>
  <c r="K89" i="1"/>
  <c r="K104" i="1"/>
  <c r="M66" i="1"/>
  <c r="L74" i="1"/>
  <c r="M57" i="1"/>
  <c r="M73" i="1"/>
  <c r="M102" i="1"/>
  <c r="M85" i="1"/>
  <c r="M81" i="1"/>
  <c r="E50" i="1"/>
  <c r="M96" i="1"/>
  <c r="D50" i="1"/>
  <c r="M54" i="1"/>
  <c r="M72" i="1"/>
  <c r="M100" i="1"/>
  <c r="M56" i="1"/>
  <c r="I58" i="1"/>
  <c r="M71" i="1"/>
  <c r="M86" i="1"/>
  <c r="M101" i="1"/>
  <c r="M70" i="1"/>
  <c r="M50" i="1"/>
  <c r="AF59" i="1"/>
  <c r="AH59" i="1"/>
  <c r="M87" i="1"/>
  <c r="M55" i="1"/>
  <c r="F57" i="1" l="1"/>
  <c r="F56" i="1"/>
  <c r="F55" i="1"/>
  <c r="F54" i="1"/>
  <c r="M89" i="1"/>
  <c r="M74" i="1"/>
  <c r="E59" i="1"/>
  <c r="D59" i="1"/>
  <c r="M58" i="1"/>
  <c r="M104" i="1"/>
  <c r="B58" i="1"/>
  <c r="B60" i="1" s="1"/>
  <c r="C58" i="1"/>
  <c r="C60" i="1" s="1"/>
  <c r="F50" i="1"/>
  <c r="D58" i="1"/>
  <c r="E58" i="1"/>
  <c r="K26" i="1"/>
  <c r="L18" i="1"/>
  <c r="J18" i="1"/>
  <c r="J19" i="1" s="1"/>
  <c r="M59" i="1" l="1"/>
  <c r="F59" i="1" s="1"/>
  <c r="D60" i="1"/>
  <c r="E60" i="1"/>
  <c r="F17" i="1"/>
  <c r="F58" i="1"/>
  <c r="L26" i="1"/>
  <c r="M26" i="1" s="1"/>
  <c r="N26" i="1" s="1"/>
  <c r="O26" i="1" s="1"/>
  <c r="P26" i="1" s="1"/>
  <c r="Q26" i="1" s="1"/>
  <c r="L19" i="1"/>
  <c r="F22" i="1" s="1"/>
  <c r="F60" i="1" l="1"/>
  <c r="F62" i="1" s="1"/>
  <c r="F64" i="1" l="1"/>
</calcChain>
</file>

<file path=xl/sharedStrings.xml><?xml version="1.0" encoding="utf-8"?>
<sst xmlns="http://schemas.openxmlformats.org/spreadsheetml/2006/main" count="463" uniqueCount="80">
  <si>
    <t>Politische Gemeinden</t>
  </si>
  <si>
    <t>Schulgemeinden</t>
  </si>
  <si>
    <t>Zusammenschlussbeitrag</t>
  </si>
  <si>
    <t>Entschuldungsbeitrag</t>
  </si>
  <si>
    <t>Total</t>
  </si>
  <si>
    <t xml:space="preserve">Beitrag an die Projektkosten </t>
  </si>
  <si>
    <t>Vorher</t>
  </si>
  <si>
    <t>Nachher</t>
  </si>
  <si>
    <t>Überhang</t>
  </si>
  <si>
    <t>Einwohner</t>
  </si>
  <si>
    <t>Beitrag zum Ausgleich von Einbussen beim Finanzausgleich</t>
  </si>
  <si>
    <t>Einbusse</t>
  </si>
  <si>
    <t>Jugendliche</t>
  </si>
  <si>
    <t>Anteil</t>
  </si>
  <si>
    <t>Bevölkerungs-</t>
  </si>
  <si>
    <t>Ressourcen-</t>
  </si>
  <si>
    <t xml:space="preserve"> Kanton oZH</t>
  </si>
  <si>
    <t>Kanton oZH</t>
  </si>
  <si>
    <t>Fläche</t>
  </si>
  <si>
    <t>auf Gebiet</t>
  </si>
  <si>
    <t>dichte</t>
  </si>
  <si>
    <t>index</t>
  </si>
  <si>
    <t>LKI</t>
  </si>
  <si>
    <t>zuschuss</t>
  </si>
  <si>
    <t>abschöpfung</t>
  </si>
  <si>
    <t>Fusionierte Gemeinde</t>
  </si>
  <si>
    <t>Steuerfuss</t>
  </si>
  <si>
    <t>berichtigte</t>
  </si>
  <si>
    <t>Steuerkraft</t>
  </si>
  <si>
    <t>relative</t>
  </si>
  <si>
    <t>Gemeinden</t>
  </si>
  <si>
    <t>Entschuldung</t>
  </si>
  <si>
    <t>Nettoschuld I</t>
  </si>
  <si>
    <t>anrechenb.</t>
  </si>
  <si>
    <t>volle</t>
  </si>
  <si>
    <t>Nettoschuld I pro Einwohnerin und Einwohner</t>
  </si>
  <si>
    <t>demograf.</t>
  </si>
  <si>
    <t>geotopograf.</t>
  </si>
  <si>
    <t>SonderLA</t>
  </si>
  <si>
    <t>abgestufte</t>
  </si>
  <si>
    <t>Steigungs-</t>
  </si>
  <si>
    <t># Gemeinden</t>
  </si>
  <si>
    <t>pro Einw.</t>
  </si>
  <si>
    <t>Inkrafttreten des Zusammenschlusses</t>
  </si>
  <si>
    <t>Beitrag an Gemeindezusammenschluss</t>
  </si>
  <si>
    <t>Beitrag an Gemeindezusammenschluss (nicht gerundet)</t>
  </si>
  <si>
    <t>Dateneingabe und Berechnungen</t>
  </si>
  <si>
    <t>Summe einzeln</t>
  </si>
  <si>
    <t>Berechnung Finanzausgleichsbeiträge</t>
  </si>
  <si>
    <t>Ausgleichsfaktoren</t>
  </si>
  <si>
    <t>Daten Entschuldung</t>
  </si>
  <si>
    <t>Daten Projektkostenbeitrag und Zusammeschlussbeitrag</t>
  </si>
  <si>
    <t>Anteil Jugendl.</t>
  </si>
  <si>
    <t>Steile Punkte</t>
  </si>
  <si>
    <t>Anzahl Punkte</t>
  </si>
  <si>
    <t>Produktive</t>
  </si>
  <si>
    <t>KM oZH</t>
  </si>
  <si>
    <t>Kantonsm. oZH</t>
  </si>
  <si>
    <t>rel. Steuerkraft-</t>
  </si>
  <si>
    <t>absolute</t>
  </si>
  <si>
    <t>Anleitung</t>
  </si>
  <si>
    <t>Berechnungstool Beiträge Gemeindefusionen</t>
  </si>
  <si>
    <t>Zweck</t>
  </si>
  <si>
    <t>Die finanzielle Unterstützung von Gemeindezusammenschlüssen durch den Kanton ist im</t>
  </si>
  <si>
    <t>Gemeindegesetz (GG) und in der Gemeindeverordnung (VGG) detailliert geregelt. Gestützt auf</t>
  </si>
  <si>
    <t>§§ 156 – 159 GG und die §§ 41 – 46 VGG lässt sich die Höhe der Beiträge, welche die Gemeinden</t>
  </si>
  <si>
    <t xml:space="preserve">fusionen selber berechnen. Damit erhalten die involvierten Gemeindebehörden eine Grössenordnung, </t>
  </si>
  <si>
    <t>mit welchen Beiträgen des Kantons bei einer Fusion gerechnet werden kann. Der Fusionsbeitrag</t>
  </si>
  <si>
    <t>zusammen.</t>
  </si>
  <si>
    <t xml:space="preserve">setzt sich aus einem Beitrag an die Projektkosten, einem Zusammenschlussbeitrag, </t>
  </si>
  <si>
    <t>Zusammenschlussvertrag durch das Gemeindeamt.</t>
  </si>
  <si>
    <r>
      <t xml:space="preserve">Die </t>
    </r>
    <r>
      <rPr>
        <b/>
        <sz val="11"/>
        <color theme="1"/>
        <rFont val="Arial"/>
        <family val="2"/>
        <scheme val="minor"/>
      </rPr>
      <t>verbindliche Zusicherung</t>
    </r>
    <r>
      <rPr>
        <sz val="11"/>
        <color theme="1"/>
        <rFont val="Arial"/>
        <family val="2"/>
        <scheme val="minor"/>
      </rPr>
      <t xml:space="preserve"> der Beiträge erfolgt in der Regel vor der Abstimmung über den</t>
    </r>
  </si>
  <si>
    <r>
      <t xml:space="preserve">Mit dem Berechnungstool lassen sich die </t>
    </r>
    <r>
      <rPr>
        <b/>
        <sz val="11"/>
        <color theme="1"/>
        <rFont val="Arial"/>
        <family val="2"/>
        <scheme val="minor"/>
      </rPr>
      <t>provisorischen kantonalen Beiträge</t>
    </r>
    <r>
      <rPr>
        <sz val="11"/>
        <color theme="1"/>
        <rFont val="Arial"/>
        <family val="2"/>
        <scheme val="minor"/>
      </rPr>
      <t xml:space="preserve"> an Gemeinde-</t>
    </r>
  </si>
  <si>
    <t>Zürich, 20. Februar 2019</t>
  </si>
  <si>
    <r>
      <t xml:space="preserve">Die untenstehende "Anleitung" zeigt, wo bei der </t>
    </r>
    <r>
      <rPr>
        <b/>
        <sz val="11"/>
        <color theme="1"/>
        <rFont val="Arial"/>
        <family val="2"/>
        <scheme val="minor"/>
      </rPr>
      <t xml:space="preserve">                                </t>
    </r>
    <r>
      <rPr>
        <sz val="11"/>
        <color theme="1"/>
        <rFont val="Arial"/>
        <family val="2"/>
        <scheme val="minor"/>
      </rPr>
      <t xml:space="preserve">welche Daten einzugeben sind. </t>
    </r>
  </si>
  <si>
    <r>
      <t xml:space="preserve">rot geschriebenen Verlinkungen (z.B. </t>
    </r>
    <r>
      <rPr>
        <sz val="11"/>
        <color rgb="FFC00000"/>
        <rFont val="Arial Black"/>
        <family val="2"/>
        <scheme val="major"/>
      </rPr>
      <t>Gemeindefinanzporträt</t>
    </r>
    <r>
      <rPr>
        <sz val="11"/>
        <color theme="1"/>
        <rFont val="Arial"/>
        <family val="2"/>
        <scheme val="minor"/>
      </rPr>
      <t xml:space="preserve">). </t>
    </r>
  </si>
  <si>
    <t>einem Entschuldungsbeitrag und einem Beitrag zum Ausgleich von Einbussen beim Finanzausgleich</t>
  </si>
  <si>
    <t>bei einem Zusammenschluss erwarten können, zum Voraus bestimmen.</t>
  </si>
  <si>
    <t>Gesetzliche Grundlagen</t>
  </si>
  <si>
    <t>Die notwendigen Datengrundlagen oder weiterführende Informationen finden sich über die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</si>
</sst>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43" formatCode="_ * #,##0.00_ ;_ * \-#,##0.00_ ;_ * &quot;-&quot;??_ ;_ @_ "/>
    <numFmt numFmtId="164" formatCode="#,##0_ ;\-#,##0\ "/>
    <numFmt numFmtId="165" formatCode="#,##0.00_ ;\-#,##0.00\ "/>
    <numFmt numFmtId="166" formatCode="#,##0.000_ ;\-#,##0.000\ "/>
    <numFmt numFmtId="167" formatCode="0.000%"/>
  </numFmts>
  <fonts count="14" x14ac:knownFonts="1">
    <font>
      <sz val="11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sz val="11"/>
      <color theme="1"/>
      <name val="Arial Black"/>
      <family val="2"/>
      <scheme val="major"/>
    </font>
    <font>
      <sz val="11"/>
      <name val="Arial"/>
      <family val="2"/>
    </font>
    <font>
      <sz val="11"/>
      <color theme="0"/>
      <name val="Arial"/>
      <family val="2"/>
      <scheme val="minor"/>
    </font>
    <font>
      <sz val="11"/>
      <color theme="0"/>
      <name val="Arial"/>
      <family val="2"/>
    </font>
    <font>
      <sz val="11"/>
      <name val="Arial"/>
      <family val="2"/>
      <scheme val="minor"/>
    </font>
    <font>
      <u/>
      <sz val="11"/>
      <color theme="10"/>
      <name val="Arial"/>
      <family val="2"/>
      <scheme val="minor"/>
    </font>
    <font>
      <sz val="10"/>
      <color theme="1"/>
      <name val="Arial"/>
      <family val="2"/>
      <scheme val="minor"/>
    </font>
    <font>
      <sz val="10"/>
      <name val="Arial"/>
      <family val="2"/>
      <scheme val="minor"/>
    </font>
    <font>
      <sz val="16"/>
      <color theme="1"/>
      <name val="Arial Black"/>
      <family val="2"/>
    </font>
    <font>
      <sz val="12"/>
      <color theme="1"/>
      <name val="Arial Black"/>
      <family val="2"/>
    </font>
    <font>
      <sz val="11"/>
      <color rgb="FFC00000"/>
      <name val="Arial Black"/>
      <family val="2"/>
      <scheme val="major"/>
    </font>
  </fonts>
  <fills count="8">
    <fill>
      <patternFill patternType="none"/>
    </fill>
    <fill>
      <patternFill patternType="gray125"/>
    </fill>
    <fill>
      <patternFill patternType="solid">
        <fgColor rgb="FFEAEAEA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auto="1"/>
      </top>
      <bottom/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8" fillId="0" borderId="0" applyNumberFormat="0" applyFill="0" applyBorder="0" applyAlignment="0" applyProtection="0"/>
  </cellStyleXfs>
  <cellXfs count="201">
    <xf numFmtId="0" fontId="0" fillId="0" borderId="0" xfId="0"/>
    <xf numFmtId="0" fontId="3" fillId="0" borderId="0" xfId="0" applyFont="1" applyFill="1"/>
    <xf numFmtId="3" fontId="0" fillId="0" borderId="0" xfId="0" applyNumberFormat="1"/>
    <xf numFmtId="0" fontId="0" fillId="0" borderId="0" xfId="0" applyFill="1"/>
    <xf numFmtId="0" fontId="0" fillId="0" borderId="1" xfId="0" applyBorder="1"/>
    <xf numFmtId="0" fontId="2" fillId="0" borderId="0" xfId="0" applyFont="1"/>
    <xf numFmtId="3" fontId="0" fillId="0" borderId="0" xfId="0" applyNumberFormat="1" applyFill="1"/>
    <xf numFmtId="0" fontId="0" fillId="0" borderId="0" xfId="0" applyBorder="1"/>
    <xf numFmtId="3" fontId="0" fillId="0" borderId="0" xfId="0" applyNumberFormat="1" applyBorder="1"/>
    <xf numFmtId="1" fontId="4" fillId="0" borderId="0" xfId="0" applyNumberFormat="1" applyFont="1" applyBorder="1" applyAlignment="1">
      <alignment horizontal="right"/>
    </xf>
    <xf numFmtId="1" fontId="4" fillId="0" borderId="0" xfId="0" applyNumberFormat="1" applyFont="1" applyFill="1" applyBorder="1" applyAlignment="1">
      <alignment horizontal="right"/>
    </xf>
    <xf numFmtId="0" fontId="0" fillId="0" borderId="0" xfId="3" applyFont="1"/>
    <xf numFmtId="3" fontId="4" fillId="0" borderId="0" xfId="0" applyNumberFormat="1" applyFont="1" applyFill="1" applyBorder="1"/>
    <xf numFmtId="0" fontId="0" fillId="0" borderId="0" xfId="3" applyFont="1" applyFill="1" applyAlignment="1">
      <alignment horizontal="right"/>
    </xf>
    <xf numFmtId="4" fontId="0" fillId="0" borderId="0" xfId="0" applyNumberFormat="1" applyFont="1" applyFill="1" applyBorder="1"/>
    <xf numFmtId="165" fontId="0" fillId="0" borderId="0" xfId="1" applyNumberFormat="1" applyFont="1" applyFill="1" applyBorder="1"/>
    <xf numFmtId="10" fontId="0" fillId="0" borderId="0" xfId="2" applyNumberFormat="1" applyFont="1" applyFill="1" applyBorder="1"/>
    <xf numFmtId="2" fontId="0" fillId="0" borderId="0" xfId="2" applyNumberFormat="1" applyFont="1" applyFill="1" applyBorder="1"/>
    <xf numFmtId="167" fontId="0" fillId="0" borderId="0" xfId="2" applyNumberFormat="1" applyFont="1" applyFill="1" applyBorder="1"/>
    <xf numFmtId="0" fontId="3" fillId="0" borderId="0" xfId="0" applyFont="1"/>
    <xf numFmtId="4" fontId="4" fillId="0" borderId="0" xfId="0" applyNumberFormat="1" applyFont="1" applyFill="1" applyBorder="1"/>
    <xf numFmtId="1" fontId="0" fillId="0" borderId="0" xfId="0" applyNumberFormat="1" applyFill="1"/>
    <xf numFmtId="1" fontId="0" fillId="0" borderId="0" xfId="0" applyNumberFormat="1"/>
    <xf numFmtId="0" fontId="0" fillId="0" borderId="0" xfId="0" applyAlignment="1">
      <alignment horizontal="right"/>
    </xf>
    <xf numFmtId="0" fontId="0" fillId="0" borderId="2" xfId="0" applyBorder="1"/>
    <xf numFmtId="3" fontId="0" fillId="0" borderId="2" xfId="0" applyNumberFormat="1" applyBorder="1"/>
    <xf numFmtId="0" fontId="0" fillId="0" borderId="2" xfId="0" applyFill="1" applyBorder="1"/>
    <xf numFmtId="0" fontId="0" fillId="0" borderId="1" xfId="0" applyFill="1" applyBorder="1"/>
    <xf numFmtId="0" fontId="0" fillId="0" borderId="0" xfId="0" applyFill="1" applyBorder="1"/>
    <xf numFmtId="0" fontId="2" fillId="0" borderId="1" xfId="0" applyFont="1" applyBorder="1"/>
    <xf numFmtId="3" fontId="2" fillId="0" borderId="1" xfId="0" applyNumberFormat="1" applyFont="1" applyBorder="1"/>
    <xf numFmtId="3" fontId="2" fillId="0" borderId="0" xfId="0" applyNumberFormat="1" applyFont="1" applyFill="1" applyBorder="1"/>
    <xf numFmtId="0" fontId="0" fillId="0" borderId="0" xfId="0" applyFill="1" applyAlignment="1">
      <alignment horizontal="right"/>
    </xf>
    <xf numFmtId="3" fontId="0" fillId="0" borderId="0" xfId="0" applyNumberFormat="1" applyFill="1" applyBorder="1"/>
    <xf numFmtId="0" fontId="5" fillId="4" borderId="0" xfId="0" applyFont="1" applyFill="1"/>
    <xf numFmtId="0" fontId="5" fillId="3" borderId="0" xfId="0" applyFont="1" applyFill="1"/>
    <xf numFmtId="0" fontId="0" fillId="0" borderId="2" xfId="3" applyFont="1" applyFill="1" applyBorder="1" applyAlignment="1">
      <alignment horizontal="right"/>
    </xf>
    <xf numFmtId="0" fontId="0" fillId="0" borderId="0" xfId="0" applyBorder="1" applyAlignment="1">
      <alignment horizontal="right"/>
    </xf>
    <xf numFmtId="0" fontId="0" fillId="0" borderId="2" xfId="0" applyBorder="1" applyAlignment="1">
      <alignment horizontal="right"/>
    </xf>
    <xf numFmtId="3" fontId="4" fillId="0" borderId="2" xfId="0" applyNumberFormat="1" applyFont="1" applyFill="1" applyBorder="1"/>
    <xf numFmtId="1" fontId="6" fillId="3" borderId="0" xfId="0" applyNumberFormat="1" applyFont="1" applyFill="1" applyBorder="1" applyAlignment="1">
      <alignment horizontal="right"/>
    </xf>
    <xf numFmtId="0" fontId="5" fillId="4" borderId="0" xfId="3" applyFont="1" applyFill="1" applyBorder="1" applyAlignment="1">
      <alignment horizontal="right"/>
    </xf>
    <xf numFmtId="1" fontId="4" fillId="5" borderId="0" xfId="0" applyNumberFormat="1" applyFont="1" applyFill="1" applyBorder="1" applyAlignment="1">
      <alignment horizontal="right"/>
    </xf>
    <xf numFmtId="0" fontId="0" fillId="0" borderId="3" xfId="0" applyBorder="1"/>
    <xf numFmtId="3" fontId="0" fillId="0" borderId="3" xfId="0" applyNumberFormat="1" applyFill="1" applyBorder="1"/>
    <xf numFmtId="3" fontId="4" fillId="0" borderId="3" xfId="0" applyNumberFormat="1" applyFont="1" applyFill="1" applyBorder="1"/>
    <xf numFmtId="165" fontId="0" fillId="0" borderId="3" xfId="1" applyNumberFormat="1" applyFont="1" applyFill="1" applyBorder="1"/>
    <xf numFmtId="0" fontId="0" fillId="0" borderId="2" xfId="3" applyFont="1" applyFill="1" applyBorder="1"/>
    <xf numFmtId="165" fontId="0" fillId="0" borderId="2" xfId="1" applyNumberFormat="1" applyFont="1" applyFill="1" applyBorder="1"/>
    <xf numFmtId="3" fontId="0" fillId="0" borderId="2" xfId="0" applyNumberFormat="1" applyFont="1" applyFill="1" applyBorder="1"/>
    <xf numFmtId="4" fontId="4" fillId="0" borderId="2" xfId="0" applyNumberFormat="1" applyFont="1" applyFill="1" applyBorder="1"/>
    <xf numFmtId="4" fontId="0" fillId="0" borderId="2" xfId="0" applyNumberFormat="1" applyFont="1" applyFill="1" applyBorder="1"/>
    <xf numFmtId="164" fontId="0" fillId="0" borderId="2" xfId="1" applyNumberFormat="1" applyFont="1" applyFill="1" applyBorder="1"/>
    <xf numFmtId="2" fontId="0" fillId="0" borderId="2" xfId="2" applyNumberFormat="1" applyFont="1" applyFill="1" applyBorder="1"/>
    <xf numFmtId="167" fontId="0" fillId="0" borderId="2" xfId="2" applyNumberFormat="1" applyFont="1" applyFill="1" applyBorder="1"/>
    <xf numFmtId="10" fontId="0" fillId="0" borderId="2" xfId="2" applyNumberFormat="1" applyFont="1" applyFill="1" applyBorder="1"/>
    <xf numFmtId="0" fontId="5" fillId="3" borderId="2" xfId="0" applyFont="1" applyFill="1" applyBorder="1"/>
    <xf numFmtId="0" fontId="5" fillId="4" borderId="2" xfId="0" applyFont="1" applyFill="1" applyBorder="1"/>
    <xf numFmtId="0" fontId="5" fillId="3" borderId="0" xfId="0" applyFont="1" applyFill="1" applyBorder="1"/>
    <xf numFmtId="0" fontId="5" fillId="4" borderId="3" xfId="0" applyFont="1" applyFill="1" applyBorder="1" applyAlignment="1">
      <alignment horizontal="right"/>
    </xf>
    <xf numFmtId="0" fontId="5" fillId="3" borderId="3" xfId="0" applyFont="1" applyFill="1" applyBorder="1" applyAlignment="1">
      <alignment horizontal="right"/>
    </xf>
    <xf numFmtId="0" fontId="0" fillId="5" borderId="3" xfId="0" applyFill="1" applyBorder="1" applyAlignment="1">
      <alignment horizontal="right"/>
    </xf>
    <xf numFmtId="1" fontId="4" fillId="5" borderId="3" xfId="0" applyNumberFormat="1" applyFont="1" applyFill="1" applyBorder="1" applyAlignment="1">
      <alignment horizontal="right"/>
    </xf>
    <xf numFmtId="0" fontId="0" fillId="5" borderId="3" xfId="3" applyFont="1" applyFill="1" applyBorder="1" applyAlignment="1">
      <alignment horizontal="right"/>
    </xf>
    <xf numFmtId="0" fontId="5" fillId="3" borderId="0" xfId="3" applyFont="1" applyFill="1" applyBorder="1" applyAlignment="1">
      <alignment horizontal="right"/>
    </xf>
    <xf numFmtId="0" fontId="0" fillId="5" borderId="0" xfId="3" applyFont="1" applyFill="1" applyBorder="1" applyAlignment="1">
      <alignment horizontal="right"/>
    </xf>
    <xf numFmtId="0" fontId="0" fillId="5" borderId="0" xfId="0" applyFill="1" applyBorder="1" applyAlignment="1">
      <alignment horizontal="right"/>
    </xf>
    <xf numFmtId="14" fontId="0" fillId="2" borderId="0" xfId="0" applyNumberFormat="1" applyFill="1" applyProtection="1">
      <protection locked="0"/>
    </xf>
    <xf numFmtId="0" fontId="0" fillId="2" borderId="0" xfId="0" applyFill="1" applyProtection="1">
      <protection locked="0"/>
    </xf>
    <xf numFmtId="3" fontId="0" fillId="2" borderId="0" xfId="0" applyNumberFormat="1" applyFill="1" applyProtection="1">
      <protection locked="0"/>
    </xf>
    <xf numFmtId="3" fontId="4" fillId="2" borderId="0" xfId="0" applyNumberFormat="1" applyFont="1" applyFill="1" applyBorder="1" applyProtection="1">
      <protection locked="0"/>
    </xf>
    <xf numFmtId="165" fontId="0" fillId="2" borderId="0" xfId="1" applyNumberFormat="1" applyFont="1" applyFill="1" applyBorder="1" applyProtection="1">
      <protection locked="0"/>
    </xf>
    <xf numFmtId="164" fontId="0" fillId="2" borderId="0" xfId="1" applyNumberFormat="1" applyFont="1" applyFill="1" applyBorder="1" applyProtection="1">
      <protection locked="0"/>
    </xf>
    <xf numFmtId="166" fontId="0" fillId="2" borderId="0" xfId="1" applyNumberFormat="1" applyFont="1" applyFill="1" applyBorder="1" applyProtection="1">
      <protection locked="0"/>
    </xf>
    <xf numFmtId="2" fontId="0" fillId="2" borderId="0" xfId="2" applyNumberFormat="1" applyFont="1" applyFill="1" applyBorder="1" applyProtection="1">
      <protection locked="0"/>
    </xf>
    <xf numFmtId="0" fontId="7" fillId="0" borderId="0" xfId="0" applyFont="1"/>
    <xf numFmtId="0" fontId="7" fillId="3" borderId="0" xfId="0" applyFont="1" applyFill="1"/>
    <xf numFmtId="0" fontId="7" fillId="0" borderId="2" xfId="0" applyFont="1" applyBorder="1"/>
    <xf numFmtId="3" fontId="7" fillId="2" borderId="0" xfId="0" applyNumberFormat="1" applyFont="1" applyFill="1" applyProtection="1">
      <protection locked="0"/>
    </xf>
    <xf numFmtId="0" fontId="7" fillId="0" borderId="1" xfId="0" applyFont="1" applyBorder="1"/>
    <xf numFmtId="0" fontId="7" fillId="0" borderId="0" xfId="0" applyFont="1" applyFill="1"/>
    <xf numFmtId="0" fontId="7" fillId="0" borderId="0" xfId="3" applyFont="1" applyFill="1"/>
    <xf numFmtId="0" fontId="7" fillId="0" borderId="3" xfId="0" applyFont="1" applyFill="1" applyBorder="1" applyAlignment="1">
      <alignment horizontal="right"/>
    </xf>
    <xf numFmtId="0" fontId="7" fillId="0" borderId="0" xfId="3" applyFont="1" applyFill="1" applyBorder="1" applyAlignment="1">
      <alignment horizontal="right"/>
    </xf>
    <xf numFmtId="0" fontId="7" fillId="0" borderId="2" xfId="0" applyFont="1" applyFill="1" applyBorder="1"/>
    <xf numFmtId="165" fontId="7" fillId="0" borderId="0" xfId="1" applyNumberFormat="1" applyFont="1" applyFill="1" applyBorder="1"/>
    <xf numFmtId="165" fontId="7" fillId="0" borderId="3" xfId="1" applyNumberFormat="1" applyFont="1" applyFill="1" applyBorder="1"/>
    <xf numFmtId="165" fontId="7" fillId="0" borderId="2" xfId="1" applyNumberFormat="1" applyFont="1" applyFill="1" applyBorder="1"/>
    <xf numFmtId="164" fontId="7" fillId="2" borderId="0" xfId="1" applyNumberFormat="1" applyFont="1" applyFill="1" applyBorder="1" applyProtection="1">
      <protection locked="0"/>
    </xf>
    <xf numFmtId="0" fontId="7" fillId="0" borderId="0" xfId="0" applyFont="1" applyProtection="1"/>
    <xf numFmtId="0" fontId="7" fillId="0" borderId="0" xfId="3" applyFont="1" applyProtection="1"/>
    <xf numFmtId="0" fontId="7" fillId="0" borderId="0" xfId="0" applyFont="1" applyFill="1" applyProtection="1"/>
    <xf numFmtId="0" fontId="7" fillId="5" borderId="3" xfId="0" applyFont="1" applyFill="1" applyBorder="1" applyAlignment="1" applyProtection="1">
      <alignment horizontal="right"/>
    </xf>
    <xf numFmtId="0" fontId="7" fillId="5" borderId="0" xfId="3" applyFont="1" applyFill="1" applyBorder="1" applyAlignment="1" applyProtection="1">
      <alignment horizontal="right"/>
    </xf>
    <xf numFmtId="0" fontId="0" fillId="0" borderId="2" xfId="0" applyBorder="1" applyProtection="1"/>
    <xf numFmtId="165" fontId="7" fillId="0" borderId="3" xfId="1" applyNumberFormat="1" applyFont="1" applyFill="1" applyBorder="1" applyProtection="1"/>
    <xf numFmtId="3" fontId="0" fillId="0" borderId="2" xfId="0" applyNumberFormat="1" applyFont="1" applyFill="1" applyBorder="1" applyProtection="1"/>
    <xf numFmtId="0" fontId="0" fillId="7" borderId="0" xfId="0" applyFill="1"/>
    <xf numFmtId="0" fontId="0" fillId="0" borderId="0" xfId="0" applyProtection="1"/>
    <xf numFmtId="0" fontId="0" fillId="0" borderId="0" xfId="0" applyFill="1" applyProtection="1"/>
    <xf numFmtId="0" fontId="3" fillId="0" borderId="0" xfId="0" applyFont="1" applyFill="1" applyProtection="1"/>
    <xf numFmtId="0" fontId="3" fillId="0" borderId="0" xfId="0" applyFont="1" applyProtection="1"/>
    <xf numFmtId="14" fontId="0" fillId="6" borderId="0" xfId="0" applyNumberFormat="1" applyFill="1" applyProtection="1"/>
    <xf numFmtId="0" fontId="0" fillId="0" borderId="0" xfId="0" applyFill="1" applyBorder="1" applyProtection="1"/>
    <xf numFmtId="0" fontId="2" fillId="0" borderId="0" xfId="0" applyFont="1" applyProtection="1"/>
    <xf numFmtId="0" fontId="5" fillId="4" borderId="0" xfId="0" applyFont="1" applyFill="1" applyProtection="1"/>
    <xf numFmtId="0" fontId="5" fillId="3" borderId="0" xfId="0" applyFont="1" applyFill="1" applyBorder="1" applyProtection="1"/>
    <xf numFmtId="0" fontId="2" fillId="0" borderId="1" xfId="0" applyFont="1" applyBorder="1" applyProtection="1"/>
    <xf numFmtId="0" fontId="0" fillId="0" borderId="1" xfId="0" applyBorder="1" applyProtection="1"/>
    <xf numFmtId="0" fontId="0" fillId="0" borderId="1" xfId="0" applyFill="1" applyBorder="1" applyProtection="1"/>
    <xf numFmtId="3" fontId="2" fillId="0" borderId="1" xfId="0" applyNumberFormat="1" applyFont="1" applyBorder="1" applyProtection="1"/>
    <xf numFmtId="3" fontId="2" fillId="0" borderId="0" xfId="0" applyNumberFormat="1" applyFont="1" applyFill="1" applyBorder="1" applyProtection="1"/>
    <xf numFmtId="0" fontId="5" fillId="4" borderId="2" xfId="0" applyFont="1" applyFill="1" applyBorder="1" applyProtection="1"/>
    <xf numFmtId="0" fontId="5" fillId="3" borderId="2" xfId="0" applyFont="1" applyFill="1" applyBorder="1" applyProtection="1"/>
    <xf numFmtId="3" fontId="0" fillId="0" borderId="0" xfId="0" applyNumberFormat="1" applyProtection="1"/>
    <xf numFmtId="0" fontId="0" fillId="0" borderId="0" xfId="0" applyBorder="1" applyProtection="1"/>
    <xf numFmtId="0" fontId="0" fillId="0" borderId="0" xfId="0" applyBorder="1" applyAlignment="1" applyProtection="1">
      <alignment horizontal="right"/>
    </xf>
    <xf numFmtId="0" fontId="0" fillId="0" borderId="0" xfId="0" applyFill="1" applyAlignment="1" applyProtection="1">
      <alignment horizontal="right"/>
    </xf>
    <xf numFmtId="0" fontId="0" fillId="0" borderId="0" xfId="0" applyAlignment="1" applyProtection="1">
      <alignment horizontal="right"/>
    </xf>
    <xf numFmtId="0" fontId="5" fillId="3" borderId="0" xfId="0" applyFont="1" applyFill="1" applyProtection="1"/>
    <xf numFmtId="0" fontId="7" fillId="3" borderId="0" xfId="0" applyFont="1" applyFill="1" applyProtection="1"/>
    <xf numFmtId="0" fontId="0" fillId="0" borderId="2" xfId="0" applyBorder="1" applyAlignment="1" applyProtection="1">
      <alignment horizontal="right"/>
    </xf>
    <xf numFmtId="0" fontId="7" fillId="0" borderId="2" xfId="0" applyFont="1" applyBorder="1" applyProtection="1"/>
    <xf numFmtId="1" fontId="0" fillId="0" borderId="0" xfId="0" applyNumberFormat="1" applyFill="1" applyProtection="1"/>
    <xf numFmtId="1" fontId="0" fillId="0" borderId="0" xfId="0" applyNumberFormat="1" applyProtection="1"/>
    <xf numFmtId="3" fontId="0" fillId="0" borderId="0" xfId="0" applyNumberFormat="1" applyFill="1" applyProtection="1"/>
    <xf numFmtId="0" fontId="0" fillId="6" borderId="0" xfId="0" applyFill="1" applyProtection="1"/>
    <xf numFmtId="3" fontId="0" fillId="6" borderId="0" xfId="0" applyNumberFormat="1" applyFill="1" applyProtection="1"/>
    <xf numFmtId="3" fontId="7" fillId="6" borderId="0" xfId="0" applyNumberFormat="1" applyFont="1" applyFill="1" applyProtection="1"/>
    <xf numFmtId="1" fontId="8" fillId="0" borderId="0" xfId="4" applyNumberFormat="1" applyFill="1" applyProtection="1"/>
    <xf numFmtId="0" fontId="7" fillId="0" borderId="1" xfId="0" applyFont="1" applyBorder="1" applyProtection="1"/>
    <xf numFmtId="3" fontId="0" fillId="0" borderId="0" xfId="0" applyNumberFormat="1" applyBorder="1" applyProtection="1"/>
    <xf numFmtId="1" fontId="4" fillId="0" borderId="0" xfId="0" applyNumberFormat="1" applyFont="1" applyBorder="1" applyAlignment="1" applyProtection="1">
      <alignment horizontal="right"/>
    </xf>
    <xf numFmtId="1" fontId="4" fillId="0" borderId="0" xfId="0" applyNumberFormat="1" applyFont="1" applyFill="1" applyBorder="1" applyAlignment="1" applyProtection="1">
      <alignment horizontal="right"/>
    </xf>
    <xf numFmtId="0" fontId="0" fillId="0" borderId="0" xfId="3" applyFont="1" applyProtection="1"/>
    <xf numFmtId="0" fontId="7" fillId="0" borderId="0" xfId="3" applyFont="1" applyFill="1" applyProtection="1"/>
    <xf numFmtId="0" fontId="0" fillId="0" borderId="3" xfId="0" applyBorder="1" applyProtection="1"/>
    <xf numFmtId="0" fontId="5" fillId="4" borderId="3" xfId="0" applyFont="1" applyFill="1" applyBorder="1" applyAlignment="1" applyProtection="1">
      <alignment horizontal="right"/>
    </xf>
    <xf numFmtId="0" fontId="5" fillId="3" borderId="3" xfId="0" applyFont="1" applyFill="1" applyBorder="1" applyAlignment="1" applyProtection="1">
      <alignment horizontal="right"/>
    </xf>
    <xf numFmtId="0" fontId="7" fillId="0" borderId="3" xfId="0" applyFont="1" applyFill="1" applyBorder="1" applyAlignment="1" applyProtection="1">
      <alignment horizontal="right"/>
    </xf>
    <xf numFmtId="0" fontId="0" fillId="5" borderId="3" xfId="0" applyFill="1" applyBorder="1" applyAlignment="1" applyProtection="1">
      <alignment horizontal="right"/>
    </xf>
    <xf numFmtId="1" fontId="4" fillId="5" borderId="3" xfId="0" applyNumberFormat="1" applyFont="1" applyFill="1" applyBorder="1" applyAlignment="1" applyProtection="1">
      <alignment horizontal="right"/>
    </xf>
    <xf numFmtId="0" fontId="0" fillId="5" borderId="3" xfId="3" applyFont="1" applyFill="1" applyBorder="1" applyAlignment="1" applyProtection="1">
      <alignment horizontal="right"/>
    </xf>
    <xf numFmtId="0" fontId="5" fillId="4" borderId="0" xfId="3" applyFont="1" applyFill="1" applyBorder="1" applyAlignment="1" applyProtection="1">
      <alignment horizontal="right"/>
    </xf>
    <xf numFmtId="1" fontId="6" fillId="3" borderId="0" xfId="0" applyNumberFormat="1" applyFont="1" applyFill="1" applyBorder="1" applyAlignment="1" applyProtection="1">
      <alignment horizontal="right"/>
    </xf>
    <xf numFmtId="0" fontId="5" fillId="3" borderId="0" xfId="3" applyFont="1" applyFill="1" applyBorder="1" applyAlignment="1" applyProtection="1">
      <alignment horizontal="right"/>
    </xf>
    <xf numFmtId="0" fontId="7" fillId="0" borderId="0" xfId="3" applyFont="1" applyFill="1" applyBorder="1" applyAlignment="1" applyProtection="1">
      <alignment horizontal="right"/>
    </xf>
    <xf numFmtId="0" fontId="0" fillId="5" borderId="0" xfId="3" applyFont="1" applyFill="1" applyBorder="1" applyAlignment="1" applyProtection="1">
      <alignment horizontal="right"/>
    </xf>
    <xf numFmtId="0" fontId="0" fillId="5" borderId="0" xfId="0" applyFill="1" applyBorder="1" applyAlignment="1" applyProtection="1">
      <alignment horizontal="right"/>
    </xf>
    <xf numFmtId="1" fontId="4" fillId="5" borderId="0" xfId="0" applyNumberFormat="1" applyFont="1" applyFill="1" applyBorder="1" applyAlignment="1" applyProtection="1">
      <alignment horizontal="right"/>
    </xf>
    <xf numFmtId="0" fontId="0" fillId="0" borderId="2" xfId="3" applyFont="1" applyFill="1" applyBorder="1" applyAlignment="1" applyProtection="1">
      <alignment horizontal="right"/>
    </xf>
    <xf numFmtId="0" fontId="0" fillId="0" borderId="0" xfId="3" applyFont="1" applyFill="1" applyAlignment="1" applyProtection="1">
      <alignment horizontal="right"/>
    </xf>
    <xf numFmtId="0" fontId="7" fillId="0" borderId="2" xfId="0" applyFont="1" applyFill="1" applyBorder="1" applyProtection="1"/>
    <xf numFmtId="3" fontId="4" fillId="0" borderId="0" xfId="0" applyNumberFormat="1" applyFont="1" applyFill="1" applyBorder="1" applyProtection="1"/>
    <xf numFmtId="3" fontId="4" fillId="6" borderId="0" xfId="0" applyNumberFormat="1" applyFont="1" applyFill="1" applyBorder="1" applyProtection="1"/>
    <xf numFmtId="165" fontId="0" fillId="6" borderId="0" xfId="1" applyNumberFormat="1" applyFont="1" applyFill="1" applyBorder="1" applyProtection="1"/>
    <xf numFmtId="165" fontId="7" fillId="0" borderId="0" xfId="1" applyNumberFormat="1" applyFont="1" applyFill="1" applyBorder="1" applyProtection="1"/>
    <xf numFmtId="164" fontId="7" fillId="6" borderId="0" xfId="1" applyNumberFormat="1" applyFont="1" applyFill="1" applyBorder="1" applyProtection="1"/>
    <xf numFmtId="164" fontId="0" fillId="6" borderId="0" xfId="1" applyNumberFormat="1" applyFont="1" applyFill="1" applyBorder="1" applyProtection="1"/>
    <xf numFmtId="166" fontId="0" fillId="6" borderId="0" xfId="1" applyNumberFormat="1" applyFont="1" applyFill="1" applyBorder="1" applyProtection="1"/>
    <xf numFmtId="2" fontId="0" fillId="6" borderId="0" xfId="2" applyNumberFormat="1" applyFont="1" applyFill="1" applyBorder="1" applyProtection="1"/>
    <xf numFmtId="2" fontId="0" fillId="0" borderId="0" xfId="2" applyNumberFormat="1" applyFont="1" applyFill="1" applyBorder="1" applyProtection="1"/>
    <xf numFmtId="167" fontId="0" fillId="0" borderId="0" xfId="2" applyNumberFormat="1" applyFont="1" applyFill="1" applyBorder="1" applyProtection="1"/>
    <xf numFmtId="4" fontId="0" fillId="0" borderId="0" xfId="0" applyNumberFormat="1" applyFont="1" applyFill="1" applyBorder="1" applyProtection="1"/>
    <xf numFmtId="10" fontId="0" fillId="0" borderId="0" xfId="2" applyNumberFormat="1" applyFont="1" applyFill="1" applyBorder="1" applyProtection="1"/>
    <xf numFmtId="165" fontId="0" fillId="0" borderId="0" xfId="1" applyNumberFormat="1" applyFont="1" applyFill="1" applyBorder="1" applyProtection="1"/>
    <xf numFmtId="4" fontId="4" fillId="0" borderId="0" xfId="0" applyNumberFormat="1" applyFont="1" applyFill="1" applyBorder="1" applyProtection="1"/>
    <xf numFmtId="3" fontId="0" fillId="0" borderId="0" xfId="0" applyNumberFormat="1" applyFill="1" applyBorder="1" applyProtection="1"/>
    <xf numFmtId="0" fontId="0" fillId="0" borderId="2" xfId="0" applyFill="1" applyBorder="1" applyProtection="1"/>
    <xf numFmtId="3" fontId="0" fillId="0" borderId="2" xfId="0" applyNumberFormat="1" applyBorder="1" applyProtection="1"/>
    <xf numFmtId="3" fontId="0" fillId="0" borderId="3" xfId="0" applyNumberFormat="1" applyFill="1" applyBorder="1" applyProtection="1"/>
    <xf numFmtId="3" fontId="4" fillId="0" borderId="3" xfId="0" applyNumberFormat="1" applyFont="1" applyFill="1" applyBorder="1" applyProtection="1"/>
    <xf numFmtId="165" fontId="0" fillId="0" borderId="3" xfId="1" applyNumberFormat="1" applyFont="1" applyFill="1" applyBorder="1" applyProtection="1"/>
    <xf numFmtId="3" fontId="4" fillId="0" borderId="2" xfId="0" applyNumberFormat="1" applyFont="1" applyFill="1" applyBorder="1" applyProtection="1"/>
    <xf numFmtId="0" fontId="0" fillId="0" borderId="2" xfId="3" applyFont="1" applyFill="1" applyBorder="1" applyProtection="1"/>
    <xf numFmtId="165" fontId="0" fillId="0" borderId="2" xfId="1" applyNumberFormat="1" applyFont="1" applyFill="1" applyBorder="1" applyProtection="1"/>
    <xf numFmtId="165" fontId="7" fillId="0" borderId="2" xfId="1" applyNumberFormat="1" applyFont="1" applyFill="1" applyBorder="1" applyProtection="1"/>
    <xf numFmtId="4" fontId="4" fillId="0" borderId="2" xfId="0" applyNumberFormat="1" applyFont="1" applyFill="1" applyBorder="1" applyProtection="1"/>
    <xf numFmtId="4" fontId="0" fillId="0" borderId="2" xfId="0" applyNumberFormat="1" applyFont="1" applyFill="1" applyBorder="1" applyProtection="1"/>
    <xf numFmtId="164" fontId="0" fillId="0" borderId="2" xfId="1" applyNumberFormat="1" applyFont="1" applyFill="1" applyBorder="1" applyProtection="1"/>
    <xf numFmtId="2" fontId="0" fillId="0" borderId="2" xfId="2" applyNumberFormat="1" applyFont="1" applyFill="1" applyBorder="1" applyProtection="1"/>
    <xf numFmtId="167" fontId="0" fillId="0" borderId="2" xfId="2" applyNumberFormat="1" applyFont="1" applyFill="1" applyBorder="1" applyProtection="1"/>
    <xf numFmtId="10" fontId="0" fillId="0" borderId="2" xfId="2" applyNumberFormat="1" applyFont="1" applyFill="1" applyBorder="1" applyProtection="1"/>
    <xf numFmtId="0" fontId="9" fillId="0" borderId="0" xfId="0" applyFont="1" applyProtection="1"/>
    <xf numFmtId="0" fontId="10" fillId="0" borderId="0" xfId="0" applyFont="1" applyProtection="1"/>
    <xf numFmtId="0" fontId="10" fillId="0" borderId="0" xfId="0" applyFont="1" applyFill="1" applyProtection="1"/>
    <xf numFmtId="0" fontId="11" fillId="0" borderId="0" xfId="0" applyFont="1" applyProtection="1"/>
    <xf numFmtId="0" fontId="12" fillId="0" borderId="0" xfId="0" applyFont="1" applyProtection="1"/>
    <xf numFmtId="0" fontId="0" fillId="6" borderId="0" xfId="0" applyFill="1" applyBorder="1" applyAlignment="1" applyProtection="1"/>
    <xf numFmtId="0" fontId="0" fillId="6" borderId="2" xfId="0" applyFill="1" applyBorder="1" applyAlignment="1" applyProtection="1"/>
    <xf numFmtId="14" fontId="3" fillId="6" borderId="0" xfId="0" applyNumberFormat="1" applyFont="1" applyFill="1" applyAlignment="1" applyProtection="1"/>
    <xf numFmtId="0" fontId="3" fillId="6" borderId="0" xfId="0" applyFont="1" applyFill="1" applyAlignment="1" applyProtection="1"/>
    <xf numFmtId="0" fontId="0" fillId="6" borderId="3" xfId="0" applyFill="1" applyBorder="1" applyAlignment="1" applyProtection="1"/>
    <xf numFmtId="0" fontId="0" fillId="2" borderId="2" xfId="0" applyFill="1" applyBorder="1" applyAlignment="1" applyProtection="1">
      <protection locked="0"/>
    </xf>
    <xf numFmtId="0" fontId="0" fillId="0" borderId="2" xfId="0" applyBorder="1" applyAlignment="1" applyProtection="1">
      <protection locked="0"/>
    </xf>
    <xf numFmtId="0" fontId="0" fillId="2" borderId="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2" borderId="0" xfId="0" applyFill="1" applyBorder="1" applyAlignment="1" applyProtection="1">
      <protection locked="0"/>
    </xf>
    <xf numFmtId="0" fontId="0" fillId="0" borderId="0" xfId="0" applyBorder="1" applyAlignment="1" applyProtection="1">
      <protection locked="0"/>
    </xf>
    <xf numFmtId="14" fontId="3" fillId="2" borderId="0" xfId="0" applyNumberFormat="1" applyFont="1" applyFill="1" applyAlignment="1" applyProtection="1">
      <protection locked="0"/>
    </xf>
    <xf numFmtId="0" fontId="3" fillId="2" borderId="0" xfId="0" applyFont="1" applyFill="1" applyAlignment="1" applyProtection="1">
      <protection locked="0"/>
    </xf>
  </cellXfs>
  <cellStyles count="5">
    <cellStyle name="Komma" xfId="1" builtinId="3"/>
    <cellStyle name="Link" xfId="4" builtinId="8"/>
    <cellStyle name="Prozent" xfId="2" builtinId="5"/>
    <cellStyle name="Standard" xfId="0" builtinId="0"/>
    <cellStyle name="Standard 2" xfId="3"/>
  </cellStyles>
  <dxfs count="0"/>
  <tableStyles count="0" defaultTableStyle="TableStyleMedium9" defaultPivotStyle="PivotStyleLight16"/>
  <colors>
    <mruColors>
      <color rgb="FFEAEAE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hyperlink" Target="https://finanzausgleich.zh.ch/internet/microsites/finanzausgleich/de/beitraege.html" TargetMode="External"/><Relationship Id="rId7" Type="http://schemas.openxmlformats.org/officeDocument/2006/relationships/hyperlink" Target="#Berechnung!A1"/><Relationship Id="rId2" Type="http://schemas.openxmlformats.org/officeDocument/2006/relationships/hyperlink" Target="#Bsp.!A1"/><Relationship Id="rId1" Type="http://schemas.openxmlformats.org/officeDocument/2006/relationships/hyperlink" Target="https://statistik.zh.ch/internet/justiz_inneres/statistik/de/daten/finanzportraet.html" TargetMode="External"/><Relationship Id="rId6" Type="http://schemas.openxmlformats.org/officeDocument/2006/relationships/image" Target="file:///C:\ProgramData\JI\Office\Excel\Loewe_Excel.jpg" TargetMode="External"/><Relationship Id="rId5" Type="http://schemas.openxmlformats.org/officeDocument/2006/relationships/image" Target="../media/image1.jpg"/><Relationship Id="rId4" Type="http://schemas.openxmlformats.org/officeDocument/2006/relationships/hyperlink" Target="https://finanzausgleich.zh.ch/internet/microsites/finanzausgleich/de/beitraege/beitraege_2019/provisorische_finanzausgleichsbeitraege.html" TargetMode="External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Berechnung!A1"/><Relationship Id="rId2" Type="http://schemas.openxmlformats.org/officeDocument/2006/relationships/hyperlink" Target="#Anleitung!A1"/><Relationship Id="rId1" Type="http://schemas.openxmlformats.org/officeDocument/2006/relationships/image" Target="../media/image2.JP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hyperlink" Target="#Anleitung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582707</xdr:colOff>
      <xdr:row>41</xdr:row>
      <xdr:rowOff>22412</xdr:rowOff>
    </xdr:from>
    <xdr:to>
      <xdr:col>3</xdr:col>
      <xdr:colOff>336177</xdr:colOff>
      <xdr:row>44</xdr:row>
      <xdr:rowOff>67236</xdr:rowOff>
    </xdr:to>
    <xdr:sp macro="" textlink="">
      <xdr:nvSpPr>
        <xdr:cNvPr id="2" name="Textfeld 1"/>
        <xdr:cNvSpPr txBox="1"/>
      </xdr:nvSpPr>
      <xdr:spPr>
        <a:xfrm>
          <a:off x="2117913" y="7463118"/>
          <a:ext cx="1568823" cy="58270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de-CH" sz="1100" b="1">
              <a:solidFill>
                <a:srgbClr val="0070C0"/>
              </a:solidFill>
              <a:latin typeface="Arial Black" panose="020B0A04020102020204" pitchFamily="34" charset="0"/>
            </a:rPr>
            <a:t>Beteiligte Gemeinden</a:t>
          </a:r>
        </a:p>
      </xdr:txBody>
    </xdr:sp>
    <xdr:clientData/>
  </xdr:twoCellAnchor>
  <xdr:twoCellAnchor>
    <xdr:from>
      <xdr:col>2</xdr:col>
      <xdr:colOff>376518</xdr:colOff>
      <xdr:row>42</xdr:row>
      <xdr:rowOff>73959</xdr:rowOff>
    </xdr:from>
    <xdr:to>
      <xdr:col>4</xdr:col>
      <xdr:colOff>331694</xdr:colOff>
      <xdr:row>50</xdr:row>
      <xdr:rowOff>51547</xdr:rowOff>
    </xdr:to>
    <xdr:sp macro="" textlink="">
      <xdr:nvSpPr>
        <xdr:cNvPr id="4" name="Bogen 3"/>
        <xdr:cNvSpPr/>
      </xdr:nvSpPr>
      <xdr:spPr>
        <a:xfrm rot="2030421" flipH="1">
          <a:off x="2796989" y="1205753"/>
          <a:ext cx="1770529" cy="1411941"/>
        </a:xfrm>
        <a:prstGeom prst="arc">
          <a:avLst>
            <a:gd name="adj1" fmla="val 14335008"/>
            <a:gd name="adj2" fmla="val 19569079"/>
          </a:avLst>
        </a:prstGeom>
        <a:noFill/>
        <a:ln w="53975">
          <a:gradFill flip="none" rotWithShape="1">
            <a:gsLst>
              <a:gs pos="0">
                <a:schemeClr val="accent3">
                  <a:lumMod val="67000"/>
                </a:schemeClr>
              </a:gs>
              <a:gs pos="48000">
                <a:schemeClr val="accent3">
                  <a:lumMod val="97000"/>
                  <a:lumOff val="3000"/>
                </a:schemeClr>
              </a:gs>
              <a:gs pos="100000">
                <a:schemeClr val="accent3">
                  <a:lumMod val="60000"/>
                  <a:lumOff val="40000"/>
                </a:schemeClr>
              </a:gs>
            </a:gsLst>
            <a:lin ang="16200000" scaled="1"/>
            <a:tileRect/>
          </a:gradFill>
          <a:head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lang="de-CH" sz="1100"/>
        </a:p>
      </xdr:txBody>
    </xdr:sp>
    <xdr:clientData/>
  </xdr:twoCellAnchor>
  <xdr:twoCellAnchor>
    <xdr:from>
      <xdr:col>3</xdr:col>
      <xdr:colOff>443753</xdr:colOff>
      <xdr:row>37</xdr:row>
      <xdr:rowOff>118782</xdr:rowOff>
    </xdr:from>
    <xdr:to>
      <xdr:col>7</xdr:col>
      <xdr:colOff>1400736</xdr:colOff>
      <xdr:row>39</xdr:row>
      <xdr:rowOff>56030</xdr:rowOff>
    </xdr:to>
    <xdr:sp macro="" textlink="">
      <xdr:nvSpPr>
        <xdr:cNvPr id="5" name="Textfeld 4"/>
        <xdr:cNvSpPr txBox="1"/>
      </xdr:nvSpPr>
      <xdr:spPr>
        <a:xfrm>
          <a:off x="3771900" y="354106"/>
          <a:ext cx="3780865" cy="29583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de-CH" sz="1100" b="0">
              <a:solidFill>
                <a:srgbClr val="0070C0"/>
              </a:solidFill>
              <a:latin typeface="+mj-lt"/>
            </a:rPr>
            <a:t>Datum</a:t>
          </a:r>
          <a:r>
            <a:rPr lang="de-CH" sz="1100" b="0" baseline="0">
              <a:solidFill>
                <a:srgbClr val="0070C0"/>
              </a:solidFill>
              <a:latin typeface="+mj-lt"/>
            </a:rPr>
            <a:t> Zusammenschluss </a:t>
          </a:r>
          <a:r>
            <a:rPr lang="de-CH" sz="1100" b="0" baseline="0">
              <a:solidFill>
                <a:srgbClr val="0070C0"/>
              </a:solidFill>
              <a:latin typeface="+mn-lt"/>
            </a:rPr>
            <a:t>(Format: TT.MM.JJJJ)</a:t>
          </a:r>
          <a:endParaRPr lang="de-CH" sz="1100" b="0">
            <a:solidFill>
              <a:srgbClr val="0070C0"/>
            </a:solidFill>
            <a:latin typeface="+mn-lt"/>
          </a:endParaRPr>
        </a:p>
      </xdr:txBody>
    </xdr:sp>
    <xdr:clientData/>
  </xdr:twoCellAnchor>
  <xdr:twoCellAnchor>
    <xdr:from>
      <xdr:col>3</xdr:col>
      <xdr:colOff>0</xdr:colOff>
      <xdr:row>38</xdr:row>
      <xdr:rowOff>89647</xdr:rowOff>
    </xdr:from>
    <xdr:to>
      <xdr:col>3</xdr:col>
      <xdr:colOff>582705</xdr:colOff>
      <xdr:row>38</xdr:row>
      <xdr:rowOff>89647</xdr:rowOff>
    </xdr:to>
    <xdr:cxnSp macro="">
      <xdr:nvCxnSpPr>
        <xdr:cNvPr id="7" name="Gerade Verbindung mit Pfeil 6"/>
        <xdr:cNvCxnSpPr/>
      </xdr:nvCxnSpPr>
      <xdr:spPr>
        <a:xfrm flipH="1">
          <a:off x="3328147" y="504265"/>
          <a:ext cx="582705" cy="0"/>
        </a:xfrm>
        <a:prstGeom prst="straightConnector1">
          <a:avLst/>
        </a:prstGeom>
        <a:ln w="57150">
          <a:gradFill flip="none" rotWithShape="1">
            <a:gsLst>
              <a:gs pos="0">
                <a:schemeClr val="accent3">
                  <a:lumMod val="67000"/>
                </a:schemeClr>
              </a:gs>
              <a:gs pos="48000">
                <a:schemeClr val="accent3">
                  <a:lumMod val="97000"/>
                  <a:lumOff val="3000"/>
                </a:schemeClr>
              </a:gs>
              <a:gs pos="100000">
                <a:schemeClr val="accent3">
                  <a:lumMod val="60000"/>
                  <a:lumOff val="40000"/>
                </a:schemeClr>
              </a:gs>
            </a:gsLst>
            <a:lin ang="0" scaled="1"/>
            <a:tileRect/>
          </a:gradFill>
          <a:headEnd type="none"/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517713</xdr:colOff>
      <xdr:row>35</xdr:row>
      <xdr:rowOff>156882</xdr:rowOff>
    </xdr:from>
    <xdr:to>
      <xdr:col>10</xdr:col>
      <xdr:colOff>313765</xdr:colOff>
      <xdr:row>37</xdr:row>
      <xdr:rowOff>38100</xdr:rowOff>
    </xdr:to>
    <xdr:sp macro="" textlink="">
      <xdr:nvSpPr>
        <xdr:cNvPr id="9" name="Textfeld 8"/>
        <xdr:cNvSpPr txBox="1"/>
      </xdr:nvSpPr>
      <xdr:spPr>
        <a:xfrm>
          <a:off x="6837831" y="6465794"/>
          <a:ext cx="2989728" cy="29583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l"/>
          <a:r>
            <a:rPr lang="de-CH" sz="1100" b="0">
              <a:solidFill>
                <a:srgbClr val="0070C0"/>
              </a:solidFill>
              <a:latin typeface="+mj-lt"/>
            </a:rPr>
            <a:t>Projektname</a:t>
          </a:r>
          <a:r>
            <a:rPr lang="de-CH" sz="1100" b="0" baseline="0">
              <a:solidFill>
                <a:srgbClr val="0070C0"/>
              </a:solidFill>
              <a:latin typeface="+mj-lt"/>
            </a:rPr>
            <a:t> / neuer Gemeindename</a:t>
          </a:r>
          <a:endParaRPr lang="de-CH" sz="1100" b="0">
            <a:solidFill>
              <a:srgbClr val="0070C0"/>
            </a:solidFill>
            <a:latin typeface="+mn-lt"/>
          </a:endParaRPr>
        </a:p>
      </xdr:txBody>
    </xdr:sp>
    <xdr:clientData/>
  </xdr:twoCellAnchor>
  <xdr:twoCellAnchor>
    <xdr:from>
      <xdr:col>6</xdr:col>
      <xdr:colOff>29136</xdr:colOff>
      <xdr:row>36</xdr:row>
      <xdr:rowOff>127747</xdr:rowOff>
    </xdr:from>
    <xdr:to>
      <xdr:col>7</xdr:col>
      <xdr:colOff>510988</xdr:colOff>
      <xdr:row>36</xdr:row>
      <xdr:rowOff>127747</xdr:rowOff>
    </xdr:to>
    <xdr:cxnSp macro="">
      <xdr:nvCxnSpPr>
        <xdr:cNvPr id="10" name="Gerade Verbindung mit Pfeil 9"/>
        <xdr:cNvCxnSpPr/>
      </xdr:nvCxnSpPr>
      <xdr:spPr>
        <a:xfrm flipH="1">
          <a:off x="6102724" y="6615953"/>
          <a:ext cx="728382" cy="0"/>
        </a:xfrm>
        <a:prstGeom prst="straightConnector1">
          <a:avLst/>
        </a:prstGeom>
        <a:ln w="57150">
          <a:gradFill flip="none" rotWithShape="1">
            <a:gsLst>
              <a:gs pos="0">
                <a:schemeClr val="accent3">
                  <a:lumMod val="67000"/>
                </a:schemeClr>
              </a:gs>
              <a:gs pos="48000">
                <a:schemeClr val="accent3">
                  <a:lumMod val="97000"/>
                  <a:lumOff val="3000"/>
                </a:schemeClr>
              </a:gs>
              <a:gs pos="100000">
                <a:schemeClr val="accent3">
                  <a:lumMod val="60000"/>
                  <a:lumOff val="40000"/>
                </a:schemeClr>
              </a:gs>
            </a:gsLst>
            <a:lin ang="0" scaled="1"/>
            <a:tileRect/>
          </a:gradFill>
          <a:headEnd type="none"/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571388</xdr:colOff>
      <xdr:row>57</xdr:row>
      <xdr:rowOff>2996</xdr:rowOff>
    </xdr:from>
    <xdr:to>
      <xdr:col>8</xdr:col>
      <xdr:colOff>416443</xdr:colOff>
      <xdr:row>68</xdr:row>
      <xdr:rowOff>59328</xdr:rowOff>
    </xdr:to>
    <xdr:sp macro="" textlink="">
      <xdr:nvSpPr>
        <xdr:cNvPr id="11" name="Bogen 10"/>
        <xdr:cNvSpPr/>
      </xdr:nvSpPr>
      <xdr:spPr>
        <a:xfrm rot="7217057">
          <a:off x="6376852" y="4204385"/>
          <a:ext cx="2050979" cy="1357850"/>
        </a:xfrm>
        <a:prstGeom prst="arc">
          <a:avLst>
            <a:gd name="adj1" fmla="val 14335008"/>
            <a:gd name="adj2" fmla="val 20060267"/>
          </a:avLst>
        </a:prstGeom>
        <a:noFill/>
        <a:ln w="53975">
          <a:gradFill flip="none" rotWithShape="1">
            <a:gsLst>
              <a:gs pos="0">
                <a:schemeClr val="accent3">
                  <a:lumMod val="67000"/>
                </a:schemeClr>
              </a:gs>
              <a:gs pos="48000">
                <a:schemeClr val="accent3">
                  <a:lumMod val="97000"/>
                  <a:lumOff val="3000"/>
                </a:schemeClr>
              </a:gs>
              <a:gs pos="100000">
                <a:schemeClr val="accent3">
                  <a:lumMod val="60000"/>
                  <a:lumOff val="40000"/>
                </a:schemeClr>
              </a:gs>
            </a:gsLst>
            <a:lin ang="16200000" scaled="1"/>
            <a:tileRect/>
          </a:gradFill>
          <a:head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lang="de-CH" sz="1100"/>
        </a:p>
      </xdr:txBody>
    </xdr:sp>
    <xdr:clientData/>
  </xdr:twoCellAnchor>
  <xdr:twoCellAnchor>
    <xdr:from>
      <xdr:col>13</xdr:col>
      <xdr:colOff>33616</xdr:colOff>
      <xdr:row>54</xdr:row>
      <xdr:rowOff>100853</xdr:rowOff>
    </xdr:from>
    <xdr:to>
      <xdr:col>15</xdr:col>
      <xdr:colOff>481853</xdr:colOff>
      <xdr:row>59</xdr:row>
      <xdr:rowOff>168088</xdr:rowOff>
    </xdr:to>
    <xdr:sp macro="" textlink="">
      <xdr:nvSpPr>
        <xdr:cNvPr id="12" name="Textfeld 11">
          <a:hlinkClick xmlns:r="http://schemas.openxmlformats.org/officeDocument/2006/relationships" r:id="rId1"/>
        </xdr:cNvPr>
        <xdr:cNvSpPr txBox="1"/>
      </xdr:nvSpPr>
      <xdr:spPr>
        <a:xfrm>
          <a:off x="12068734" y="10130118"/>
          <a:ext cx="2129119" cy="98611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l"/>
          <a:r>
            <a:rPr lang="de-CH" sz="1100" b="1">
              <a:solidFill>
                <a:srgbClr val="0070C0"/>
              </a:solidFill>
              <a:latin typeface="Arial Black" panose="020B0A04020102020204" pitchFamily="34" charset="0"/>
            </a:rPr>
            <a:t>Nettoschuld</a:t>
          </a:r>
          <a:r>
            <a:rPr lang="de-CH" sz="1100" b="1" baseline="0">
              <a:solidFill>
                <a:srgbClr val="0070C0"/>
              </a:solidFill>
              <a:latin typeface="Arial Black" panose="020B0A04020102020204" pitchFamily="34" charset="0"/>
            </a:rPr>
            <a:t> I (Fr./Einw.)</a:t>
          </a:r>
          <a:br>
            <a:rPr lang="de-CH" sz="1100" b="1" baseline="0">
              <a:solidFill>
                <a:srgbClr val="0070C0"/>
              </a:solidFill>
              <a:latin typeface="Arial Black" panose="020B0A04020102020204" pitchFamily="34" charset="0"/>
            </a:rPr>
          </a:br>
          <a:r>
            <a:rPr lang="de-CH" sz="1100" b="1" baseline="0">
              <a:solidFill>
                <a:srgbClr val="0070C0"/>
              </a:solidFill>
              <a:latin typeface="Arial Black" panose="020B0A04020102020204" pitchFamily="34" charset="0"/>
            </a:rPr>
            <a:t>pro Gemeinde für die genannten Jahre</a:t>
          </a:r>
        </a:p>
        <a:p>
          <a:pPr algn="l"/>
          <a:r>
            <a:rPr lang="de-CH" sz="1100" b="1" baseline="0">
              <a:solidFill>
                <a:srgbClr val="C00000"/>
              </a:solidFill>
              <a:latin typeface="+mj-lt"/>
            </a:rPr>
            <a:t>Gemeindefinanzporträt</a:t>
          </a:r>
          <a:endParaRPr lang="de-CH" sz="1100" b="1">
            <a:solidFill>
              <a:srgbClr val="C00000"/>
            </a:solidFill>
            <a:latin typeface="+mj-lt"/>
          </a:endParaRPr>
        </a:p>
      </xdr:txBody>
    </xdr:sp>
    <xdr:clientData/>
  </xdr:twoCellAnchor>
  <xdr:twoCellAnchor>
    <xdr:from>
      <xdr:col>0</xdr:col>
      <xdr:colOff>1055595</xdr:colOff>
      <xdr:row>42</xdr:row>
      <xdr:rowOff>69476</xdr:rowOff>
    </xdr:from>
    <xdr:to>
      <xdr:col>2</xdr:col>
      <xdr:colOff>405653</xdr:colOff>
      <xdr:row>50</xdr:row>
      <xdr:rowOff>47064</xdr:rowOff>
    </xdr:to>
    <xdr:sp macro="" textlink="">
      <xdr:nvSpPr>
        <xdr:cNvPr id="13" name="Bogen 12"/>
        <xdr:cNvSpPr/>
      </xdr:nvSpPr>
      <xdr:spPr>
        <a:xfrm rot="19569579">
          <a:off x="1055595" y="1201270"/>
          <a:ext cx="1770529" cy="1411941"/>
        </a:xfrm>
        <a:prstGeom prst="arc">
          <a:avLst>
            <a:gd name="adj1" fmla="val 14335008"/>
            <a:gd name="adj2" fmla="val 19569079"/>
          </a:avLst>
        </a:prstGeom>
        <a:noFill/>
        <a:ln w="53975">
          <a:gradFill flip="none" rotWithShape="1">
            <a:gsLst>
              <a:gs pos="0">
                <a:schemeClr val="accent3">
                  <a:lumMod val="67000"/>
                </a:schemeClr>
              </a:gs>
              <a:gs pos="48000">
                <a:schemeClr val="accent3">
                  <a:lumMod val="97000"/>
                  <a:lumOff val="3000"/>
                </a:schemeClr>
              </a:gs>
              <a:gs pos="100000">
                <a:schemeClr val="accent3">
                  <a:lumMod val="60000"/>
                  <a:lumOff val="40000"/>
                </a:schemeClr>
              </a:gs>
            </a:gsLst>
            <a:lin ang="16200000" scaled="1"/>
            <a:tileRect/>
          </a:gradFill>
          <a:head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lang="de-CH" sz="1100"/>
        </a:p>
      </xdr:txBody>
    </xdr:sp>
    <xdr:clientData/>
  </xdr:twoCellAnchor>
  <xdr:twoCellAnchor>
    <xdr:from>
      <xdr:col>5</xdr:col>
      <xdr:colOff>593912</xdr:colOff>
      <xdr:row>66</xdr:row>
      <xdr:rowOff>163606</xdr:rowOff>
    </xdr:from>
    <xdr:to>
      <xdr:col>7</xdr:col>
      <xdr:colOff>1378323</xdr:colOff>
      <xdr:row>72</xdr:row>
      <xdr:rowOff>134470</xdr:rowOff>
    </xdr:to>
    <xdr:sp macro="" textlink="">
      <xdr:nvSpPr>
        <xdr:cNvPr id="14" name="Textfeld 13">
          <a:hlinkClick xmlns:r="http://schemas.openxmlformats.org/officeDocument/2006/relationships" r:id="rId1"/>
        </xdr:cNvPr>
        <xdr:cNvSpPr txBox="1"/>
      </xdr:nvSpPr>
      <xdr:spPr>
        <a:xfrm>
          <a:off x="5759824" y="12142694"/>
          <a:ext cx="1938617" cy="104662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l"/>
          <a:r>
            <a:rPr lang="de-CH" sz="1100" b="1">
              <a:solidFill>
                <a:srgbClr val="0070C0"/>
              </a:solidFill>
              <a:latin typeface="Arial Black" panose="020B0A04020102020204" pitchFamily="34" charset="0"/>
            </a:rPr>
            <a:t>Anzahl</a:t>
          </a:r>
          <a:r>
            <a:rPr lang="de-CH" sz="1100" b="1" baseline="0">
              <a:solidFill>
                <a:srgbClr val="0070C0"/>
              </a:solidFill>
              <a:latin typeface="Arial Black" panose="020B0A04020102020204" pitchFamily="34" charset="0"/>
            </a:rPr>
            <a:t> Einwohner</a:t>
          </a:r>
          <a:br>
            <a:rPr lang="de-CH" sz="1100" b="1" baseline="0">
              <a:solidFill>
                <a:srgbClr val="0070C0"/>
              </a:solidFill>
              <a:latin typeface="Arial Black" panose="020B0A04020102020204" pitchFamily="34" charset="0"/>
            </a:rPr>
          </a:br>
          <a:r>
            <a:rPr lang="de-CH" sz="1100" b="1" baseline="0">
              <a:solidFill>
                <a:srgbClr val="0070C0"/>
              </a:solidFill>
              <a:latin typeface="Arial Black" panose="020B0A04020102020204" pitchFamily="34" charset="0"/>
            </a:rPr>
            <a:t>pro Gemeinde des genannten Jahres</a:t>
          </a:r>
        </a:p>
        <a:p>
          <a:pPr algn="l"/>
          <a:r>
            <a:rPr lang="de-CH" sz="1100" b="0" baseline="0">
              <a:solidFill>
                <a:srgbClr val="C00000"/>
              </a:solidFill>
              <a:latin typeface="+mj-lt"/>
            </a:rPr>
            <a:t>Gemeindefinanzporträt</a:t>
          </a:r>
          <a:endParaRPr lang="de-CH" sz="1100" b="0">
            <a:solidFill>
              <a:srgbClr val="C00000"/>
            </a:solidFill>
            <a:latin typeface="+mj-lt"/>
          </a:endParaRPr>
        </a:p>
      </xdr:txBody>
    </xdr:sp>
    <xdr:clientData/>
  </xdr:twoCellAnchor>
  <xdr:twoCellAnchor>
    <xdr:from>
      <xdr:col>11</xdr:col>
      <xdr:colOff>797991</xdr:colOff>
      <xdr:row>53</xdr:row>
      <xdr:rowOff>142893</xdr:rowOff>
    </xdr:from>
    <xdr:to>
      <xdr:col>13</xdr:col>
      <xdr:colOff>474959</xdr:colOff>
      <xdr:row>68</xdr:row>
      <xdr:rowOff>46170</xdr:rowOff>
    </xdr:to>
    <xdr:sp macro="" textlink="">
      <xdr:nvSpPr>
        <xdr:cNvPr id="15" name="Bogen 14"/>
        <xdr:cNvSpPr/>
      </xdr:nvSpPr>
      <xdr:spPr>
        <a:xfrm rot="18408119">
          <a:off x="10349909" y="3903563"/>
          <a:ext cx="2626307" cy="1357850"/>
        </a:xfrm>
        <a:prstGeom prst="arc">
          <a:avLst>
            <a:gd name="adj1" fmla="val 11631756"/>
            <a:gd name="adj2" fmla="val 20128300"/>
          </a:avLst>
        </a:prstGeom>
        <a:noFill/>
        <a:ln w="53975">
          <a:gradFill flip="none" rotWithShape="1">
            <a:gsLst>
              <a:gs pos="0">
                <a:schemeClr val="accent3">
                  <a:lumMod val="67000"/>
                </a:schemeClr>
              </a:gs>
              <a:gs pos="48000">
                <a:schemeClr val="accent3">
                  <a:lumMod val="97000"/>
                  <a:lumOff val="3000"/>
                </a:schemeClr>
              </a:gs>
              <a:gs pos="100000">
                <a:schemeClr val="accent3">
                  <a:lumMod val="60000"/>
                  <a:lumOff val="40000"/>
                </a:schemeClr>
              </a:gs>
            </a:gsLst>
            <a:lin ang="16200000" scaled="1"/>
            <a:tileRect/>
          </a:gradFill>
          <a:head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lang="de-CH" sz="1100"/>
        </a:p>
      </xdr:txBody>
    </xdr:sp>
    <xdr:clientData/>
  </xdr:twoCellAnchor>
  <xdr:twoCellAnchor>
    <xdr:from>
      <xdr:col>11</xdr:col>
      <xdr:colOff>33617</xdr:colOff>
      <xdr:row>67</xdr:row>
      <xdr:rowOff>134471</xdr:rowOff>
    </xdr:from>
    <xdr:to>
      <xdr:col>14</xdr:col>
      <xdr:colOff>112059</xdr:colOff>
      <xdr:row>72</xdr:row>
      <xdr:rowOff>11206</xdr:rowOff>
    </xdr:to>
    <xdr:sp macro="" textlink="">
      <xdr:nvSpPr>
        <xdr:cNvPr id="18" name="Textfeld 17">
          <a:hlinkClick xmlns:r="http://schemas.openxmlformats.org/officeDocument/2006/relationships" r:id="rId2"/>
        </xdr:cNvPr>
        <xdr:cNvSpPr txBox="1"/>
      </xdr:nvSpPr>
      <xdr:spPr>
        <a:xfrm>
          <a:off x="10387852" y="12292853"/>
          <a:ext cx="2599766" cy="773206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l"/>
          <a:r>
            <a:rPr lang="de-CH" sz="1100">
              <a:solidFill>
                <a:srgbClr val="C00000"/>
              </a:solidFill>
              <a:latin typeface="+mj-lt"/>
            </a:rPr>
            <a:t>Bsp. Gemeindefinanzporträt</a:t>
          </a:r>
        </a:p>
        <a:p>
          <a:pPr algn="l"/>
          <a:r>
            <a:rPr lang="de-CH" sz="1100">
              <a:solidFill>
                <a:srgbClr val="C00000"/>
              </a:solidFill>
            </a:rPr>
            <a:t>Hinweise</a:t>
          </a:r>
          <a:r>
            <a:rPr lang="de-CH" sz="1100" baseline="0">
              <a:solidFill>
                <a:srgbClr val="C00000"/>
              </a:solidFill>
            </a:rPr>
            <a:t>, wo die Einwohnerdaten und die Nettoschuld pro Einwohnerin und Einwohner zu finden sind.</a:t>
          </a:r>
          <a:endParaRPr lang="de-CH" sz="1100">
            <a:solidFill>
              <a:srgbClr val="C00000"/>
            </a:solidFill>
          </a:endParaRPr>
        </a:p>
      </xdr:txBody>
    </xdr:sp>
    <xdr:clientData/>
  </xdr:twoCellAnchor>
  <xdr:twoCellAnchor>
    <xdr:from>
      <xdr:col>8</xdr:col>
      <xdr:colOff>224118</xdr:colOff>
      <xdr:row>87</xdr:row>
      <xdr:rowOff>145679</xdr:rowOff>
    </xdr:from>
    <xdr:to>
      <xdr:col>12</xdr:col>
      <xdr:colOff>168089</xdr:colOff>
      <xdr:row>91</xdr:row>
      <xdr:rowOff>123265</xdr:rowOff>
    </xdr:to>
    <xdr:sp macro="" textlink="">
      <xdr:nvSpPr>
        <xdr:cNvPr id="19" name="Textfeld 18">
          <a:hlinkClick xmlns:r="http://schemas.openxmlformats.org/officeDocument/2006/relationships" r:id="rId3"/>
        </xdr:cNvPr>
        <xdr:cNvSpPr txBox="1"/>
      </xdr:nvSpPr>
      <xdr:spPr>
        <a:xfrm>
          <a:off x="8057030" y="15923561"/>
          <a:ext cx="3305735" cy="69476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l"/>
          <a:r>
            <a:rPr lang="de-CH" sz="1100" b="1" baseline="0">
              <a:solidFill>
                <a:srgbClr val="0070C0"/>
              </a:solidFill>
              <a:latin typeface="Arial Black" panose="020B0A04020102020204" pitchFamily="34" charset="0"/>
            </a:rPr>
            <a:t>Ausgleichsfaktoren zur Berechnung des Finanzausgleichs des genannten Jahres</a:t>
          </a:r>
        </a:p>
        <a:p>
          <a:pPr algn="l"/>
          <a:r>
            <a:rPr lang="de-CH" sz="1100" b="0" baseline="0">
              <a:solidFill>
                <a:srgbClr val="C00000"/>
              </a:solidFill>
              <a:latin typeface="+mj-lt"/>
            </a:rPr>
            <a:t>Beiträge Finanzausgleich</a:t>
          </a:r>
          <a:endParaRPr lang="de-CH" sz="1100" b="0">
            <a:solidFill>
              <a:srgbClr val="C00000"/>
            </a:solidFill>
            <a:latin typeface="+mj-lt"/>
          </a:endParaRPr>
        </a:p>
      </xdr:txBody>
    </xdr:sp>
    <xdr:clientData/>
  </xdr:twoCellAnchor>
  <xdr:twoCellAnchor>
    <xdr:from>
      <xdr:col>7</xdr:col>
      <xdr:colOff>505212</xdr:colOff>
      <xdr:row>76</xdr:row>
      <xdr:rowOff>74702</xdr:rowOff>
    </xdr:from>
    <xdr:to>
      <xdr:col>8</xdr:col>
      <xdr:colOff>526163</xdr:colOff>
      <xdr:row>89</xdr:row>
      <xdr:rowOff>90578</xdr:rowOff>
    </xdr:to>
    <xdr:sp macro="" textlink="">
      <xdr:nvSpPr>
        <xdr:cNvPr id="20" name="Bogen 19"/>
        <xdr:cNvSpPr/>
      </xdr:nvSpPr>
      <xdr:spPr>
        <a:xfrm rot="14028606" flipH="1">
          <a:off x="6233955" y="7781812"/>
          <a:ext cx="2380317" cy="1533746"/>
        </a:xfrm>
        <a:prstGeom prst="arc">
          <a:avLst>
            <a:gd name="adj1" fmla="val 14335008"/>
            <a:gd name="adj2" fmla="val 20662149"/>
          </a:avLst>
        </a:prstGeom>
        <a:noFill/>
        <a:ln w="53975">
          <a:gradFill flip="none" rotWithShape="1">
            <a:gsLst>
              <a:gs pos="0">
                <a:schemeClr val="accent3">
                  <a:lumMod val="67000"/>
                </a:schemeClr>
              </a:gs>
              <a:gs pos="48000">
                <a:schemeClr val="accent3">
                  <a:lumMod val="97000"/>
                  <a:lumOff val="3000"/>
                </a:schemeClr>
              </a:gs>
              <a:gs pos="100000">
                <a:schemeClr val="accent3">
                  <a:lumMod val="60000"/>
                  <a:lumOff val="40000"/>
                </a:schemeClr>
              </a:gs>
            </a:gsLst>
            <a:lin ang="16200000" scaled="1"/>
            <a:tileRect/>
          </a:gradFill>
          <a:head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lang="de-CH" sz="1100"/>
        </a:p>
      </xdr:txBody>
    </xdr:sp>
    <xdr:clientData/>
  </xdr:twoCellAnchor>
  <xdr:twoCellAnchor>
    <xdr:from>
      <xdr:col>12</xdr:col>
      <xdr:colOff>230842</xdr:colOff>
      <xdr:row>88</xdr:row>
      <xdr:rowOff>129987</xdr:rowOff>
    </xdr:from>
    <xdr:to>
      <xdr:col>13</xdr:col>
      <xdr:colOff>829236</xdr:colOff>
      <xdr:row>88</xdr:row>
      <xdr:rowOff>129987</xdr:rowOff>
    </xdr:to>
    <xdr:cxnSp macro="">
      <xdr:nvCxnSpPr>
        <xdr:cNvPr id="21" name="Gerade Verbindung mit Pfeil 20"/>
        <xdr:cNvCxnSpPr/>
      </xdr:nvCxnSpPr>
      <xdr:spPr>
        <a:xfrm>
          <a:off x="11257430" y="9598958"/>
          <a:ext cx="1438835" cy="0"/>
        </a:xfrm>
        <a:prstGeom prst="straightConnector1">
          <a:avLst/>
        </a:prstGeom>
        <a:ln w="57150">
          <a:gradFill flip="none" rotWithShape="1">
            <a:gsLst>
              <a:gs pos="0">
                <a:schemeClr val="accent3">
                  <a:lumMod val="67000"/>
                </a:schemeClr>
              </a:gs>
              <a:gs pos="48000">
                <a:schemeClr val="accent3">
                  <a:lumMod val="97000"/>
                  <a:lumOff val="3000"/>
                </a:schemeClr>
              </a:gs>
              <a:gs pos="100000">
                <a:schemeClr val="accent3">
                  <a:lumMod val="60000"/>
                  <a:lumOff val="40000"/>
                </a:schemeClr>
              </a:gs>
            </a:gsLst>
            <a:lin ang="0" scaled="1"/>
            <a:tileRect/>
          </a:gradFill>
          <a:headEnd type="none"/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824751</xdr:colOff>
      <xdr:row>87</xdr:row>
      <xdr:rowOff>163609</xdr:rowOff>
    </xdr:from>
    <xdr:to>
      <xdr:col>25</xdr:col>
      <xdr:colOff>145677</xdr:colOff>
      <xdr:row>90</xdr:row>
      <xdr:rowOff>112059</xdr:rowOff>
    </xdr:to>
    <xdr:sp macro="" textlink="">
      <xdr:nvSpPr>
        <xdr:cNvPr id="23" name="Textfeld 22">
          <a:hlinkClick xmlns:r="http://schemas.openxmlformats.org/officeDocument/2006/relationships" r:id="rId4"/>
        </xdr:cNvPr>
        <xdr:cNvSpPr txBox="1"/>
      </xdr:nvSpPr>
      <xdr:spPr>
        <a:xfrm>
          <a:off x="12691780" y="9991168"/>
          <a:ext cx="9663956" cy="4863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l"/>
          <a:r>
            <a:rPr lang="de-CH" sz="1100" b="1" baseline="0">
              <a:solidFill>
                <a:srgbClr val="0070C0"/>
              </a:solidFill>
              <a:latin typeface="Arial Black" panose="020B0A04020102020204" pitchFamily="34" charset="0"/>
            </a:rPr>
            <a:t>Die Daten finden sich im Planungstool </a:t>
          </a:r>
          <a:r>
            <a:rPr lang="de-CH" sz="1100" b="1" baseline="0">
              <a:solidFill>
                <a:srgbClr val="C00000"/>
              </a:solidFill>
              <a:latin typeface="Arial Black" panose="020B0A04020102020204" pitchFamily="34" charset="0"/>
            </a:rPr>
            <a:t>(Excel: Finanzausgleichsbeiträge 2019 - provisorisch) </a:t>
          </a:r>
          <a:r>
            <a:rPr lang="de-CH" sz="1100" b="1" baseline="0">
              <a:solidFill>
                <a:srgbClr val="0070C0"/>
              </a:solidFill>
              <a:latin typeface="Arial Black" panose="020B0A04020102020204" pitchFamily="34" charset="0"/>
            </a:rPr>
            <a:t>zum Finanzausgleich im Register "FAG_Daten_2019" über die angegebenen Spalten-Nummern.</a:t>
          </a:r>
          <a:endParaRPr lang="de-CH" sz="1100" b="0">
            <a:solidFill>
              <a:srgbClr val="C00000"/>
            </a:solidFill>
            <a:latin typeface="+mj-lt"/>
          </a:endParaRPr>
        </a:p>
      </xdr:txBody>
    </xdr:sp>
    <xdr:clientData/>
  </xdr:twoCellAnchor>
  <xdr:twoCellAnchor>
    <xdr:from>
      <xdr:col>14</xdr:col>
      <xdr:colOff>293591</xdr:colOff>
      <xdr:row>84</xdr:row>
      <xdr:rowOff>125508</xdr:rowOff>
    </xdr:from>
    <xdr:to>
      <xdr:col>14</xdr:col>
      <xdr:colOff>762000</xdr:colOff>
      <xdr:row>86</xdr:row>
      <xdr:rowOff>62753</xdr:rowOff>
    </xdr:to>
    <xdr:sp macro="" textlink="">
      <xdr:nvSpPr>
        <xdr:cNvPr id="24" name="Textfeld 23"/>
        <xdr:cNvSpPr txBox="1"/>
      </xdr:nvSpPr>
      <xdr:spPr>
        <a:xfrm>
          <a:off x="13001062" y="8877302"/>
          <a:ext cx="468409" cy="29583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de-CH" sz="1100" b="0">
              <a:solidFill>
                <a:srgbClr val="0070C0"/>
              </a:solidFill>
              <a:latin typeface="+mj-lt"/>
            </a:rPr>
            <a:t>83</a:t>
          </a:r>
        </a:p>
      </xdr:txBody>
    </xdr:sp>
    <xdr:clientData/>
  </xdr:twoCellAnchor>
  <xdr:twoCellAnchor>
    <xdr:from>
      <xdr:col>15</xdr:col>
      <xdr:colOff>244285</xdr:colOff>
      <xdr:row>84</xdr:row>
      <xdr:rowOff>121026</xdr:rowOff>
    </xdr:from>
    <xdr:to>
      <xdr:col>15</xdr:col>
      <xdr:colOff>712694</xdr:colOff>
      <xdr:row>86</xdr:row>
      <xdr:rowOff>58271</xdr:rowOff>
    </xdr:to>
    <xdr:sp macro="" textlink="">
      <xdr:nvSpPr>
        <xdr:cNvPr id="25" name="Textfeld 24"/>
        <xdr:cNvSpPr txBox="1"/>
      </xdr:nvSpPr>
      <xdr:spPr>
        <a:xfrm>
          <a:off x="13792197" y="8872820"/>
          <a:ext cx="468409" cy="29583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de-CH" sz="1100" b="0">
              <a:solidFill>
                <a:srgbClr val="0070C0"/>
              </a:solidFill>
              <a:latin typeface="+mj-lt"/>
            </a:rPr>
            <a:t>112</a:t>
          </a:r>
        </a:p>
      </xdr:txBody>
    </xdr:sp>
    <xdr:clientData/>
  </xdr:twoCellAnchor>
  <xdr:twoCellAnchor>
    <xdr:from>
      <xdr:col>17</xdr:col>
      <xdr:colOff>289109</xdr:colOff>
      <xdr:row>84</xdr:row>
      <xdr:rowOff>121026</xdr:rowOff>
    </xdr:from>
    <xdr:to>
      <xdr:col>17</xdr:col>
      <xdr:colOff>757518</xdr:colOff>
      <xdr:row>86</xdr:row>
      <xdr:rowOff>58271</xdr:rowOff>
    </xdr:to>
    <xdr:sp macro="" textlink="">
      <xdr:nvSpPr>
        <xdr:cNvPr id="28" name="Textfeld 27"/>
        <xdr:cNvSpPr txBox="1"/>
      </xdr:nvSpPr>
      <xdr:spPr>
        <a:xfrm>
          <a:off x="15517903" y="8872820"/>
          <a:ext cx="468409" cy="29583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de-CH" sz="1100" b="0">
              <a:solidFill>
                <a:srgbClr val="0070C0"/>
              </a:solidFill>
              <a:latin typeface="+mj-lt"/>
            </a:rPr>
            <a:t>33</a:t>
          </a:r>
        </a:p>
      </xdr:txBody>
    </xdr:sp>
    <xdr:clientData/>
  </xdr:twoCellAnchor>
  <xdr:twoCellAnchor>
    <xdr:from>
      <xdr:col>18</xdr:col>
      <xdr:colOff>251009</xdr:colOff>
      <xdr:row>84</xdr:row>
      <xdr:rowOff>127749</xdr:rowOff>
    </xdr:from>
    <xdr:to>
      <xdr:col>18</xdr:col>
      <xdr:colOff>719418</xdr:colOff>
      <xdr:row>86</xdr:row>
      <xdr:rowOff>64994</xdr:rowOff>
    </xdr:to>
    <xdr:sp macro="" textlink="">
      <xdr:nvSpPr>
        <xdr:cNvPr id="30" name="Textfeld 29"/>
        <xdr:cNvSpPr txBox="1"/>
      </xdr:nvSpPr>
      <xdr:spPr>
        <a:xfrm>
          <a:off x="16331450" y="8879543"/>
          <a:ext cx="468409" cy="29583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de-CH" sz="1100" b="0">
              <a:solidFill>
                <a:srgbClr val="0070C0"/>
              </a:solidFill>
              <a:latin typeface="+mj-lt"/>
            </a:rPr>
            <a:t>46</a:t>
          </a:r>
        </a:p>
      </xdr:txBody>
    </xdr:sp>
    <xdr:clientData/>
  </xdr:twoCellAnchor>
  <xdr:twoCellAnchor>
    <xdr:from>
      <xdr:col>19</xdr:col>
      <xdr:colOff>448233</xdr:colOff>
      <xdr:row>84</xdr:row>
      <xdr:rowOff>123267</xdr:rowOff>
    </xdr:from>
    <xdr:to>
      <xdr:col>19</xdr:col>
      <xdr:colOff>916642</xdr:colOff>
      <xdr:row>86</xdr:row>
      <xdr:rowOff>60512</xdr:rowOff>
    </xdr:to>
    <xdr:sp macro="" textlink="">
      <xdr:nvSpPr>
        <xdr:cNvPr id="31" name="Textfeld 30"/>
        <xdr:cNvSpPr txBox="1"/>
      </xdr:nvSpPr>
      <xdr:spPr>
        <a:xfrm>
          <a:off x="17313086" y="8875061"/>
          <a:ext cx="468409" cy="29583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de-CH" sz="1100" b="0">
              <a:solidFill>
                <a:srgbClr val="0070C0"/>
              </a:solidFill>
              <a:latin typeface="+mj-lt"/>
            </a:rPr>
            <a:t>48</a:t>
          </a:r>
        </a:p>
      </xdr:txBody>
    </xdr:sp>
    <xdr:clientData/>
  </xdr:twoCellAnchor>
  <xdr:twoCellAnchor>
    <xdr:from>
      <xdr:col>20</xdr:col>
      <xdr:colOff>410133</xdr:colOff>
      <xdr:row>84</xdr:row>
      <xdr:rowOff>118784</xdr:rowOff>
    </xdr:from>
    <xdr:to>
      <xdr:col>20</xdr:col>
      <xdr:colOff>878542</xdr:colOff>
      <xdr:row>86</xdr:row>
      <xdr:rowOff>56029</xdr:rowOff>
    </xdr:to>
    <xdr:sp macro="" textlink="">
      <xdr:nvSpPr>
        <xdr:cNvPr id="32" name="Textfeld 31"/>
        <xdr:cNvSpPr txBox="1"/>
      </xdr:nvSpPr>
      <xdr:spPr>
        <a:xfrm>
          <a:off x="18328339" y="8870578"/>
          <a:ext cx="468409" cy="29583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de-CH" sz="1100" b="0">
              <a:solidFill>
                <a:srgbClr val="0070C0"/>
              </a:solidFill>
              <a:latin typeface="+mj-lt"/>
            </a:rPr>
            <a:t>114</a:t>
          </a:r>
        </a:p>
      </xdr:txBody>
    </xdr:sp>
    <xdr:clientData/>
  </xdr:twoCellAnchor>
  <xdr:twoCellAnchor>
    <xdr:from>
      <xdr:col>23</xdr:col>
      <xdr:colOff>275662</xdr:colOff>
      <xdr:row>84</xdr:row>
      <xdr:rowOff>118785</xdr:rowOff>
    </xdr:from>
    <xdr:to>
      <xdr:col>23</xdr:col>
      <xdr:colOff>744071</xdr:colOff>
      <xdr:row>86</xdr:row>
      <xdr:rowOff>56030</xdr:rowOff>
    </xdr:to>
    <xdr:sp macro="" textlink="">
      <xdr:nvSpPr>
        <xdr:cNvPr id="33" name="Textfeld 32"/>
        <xdr:cNvSpPr txBox="1"/>
      </xdr:nvSpPr>
      <xdr:spPr>
        <a:xfrm>
          <a:off x="20771221" y="8870579"/>
          <a:ext cx="468409" cy="29583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de-CH" sz="1100" b="0">
              <a:solidFill>
                <a:srgbClr val="0070C0"/>
              </a:solidFill>
              <a:latin typeface="+mj-lt"/>
            </a:rPr>
            <a:t>8</a:t>
          </a:r>
        </a:p>
      </xdr:txBody>
    </xdr:sp>
    <xdr:clientData/>
  </xdr:twoCellAnchor>
  <xdr:twoCellAnchor>
    <xdr:from>
      <xdr:col>24</xdr:col>
      <xdr:colOff>282385</xdr:colOff>
      <xdr:row>84</xdr:row>
      <xdr:rowOff>125509</xdr:rowOff>
    </xdr:from>
    <xdr:to>
      <xdr:col>24</xdr:col>
      <xdr:colOff>750794</xdr:colOff>
      <xdr:row>86</xdr:row>
      <xdr:rowOff>62754</xdr:rowOff>
    </xdr:to>
    <xdr:sp macro="" textlink="">
      <xdr:nvSpPr>
        <xdr:cNvPr id="34" name="Textfeld 33"/>
        <xdr:cNvSpPr txBox="1"/>
      </xdr:nvSpPr>
      <xdr:spPr>
        <a:xfrm>
          <a:off x="21640797" y="8877303"/>
          <a:ext cx="468409" cy="29583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de-CH" sz="1100" b="0">
              <a:solidFill>
                <a:srgbClr val="0070C0"/>
              </a:solidFill>
              <a:latin typeface="+mj-lt"/>
            </a:rPr>
            <a:t>9</a:t>
          </a:r>
        </a:p>
      </xdr:txBody>
    </xdr:sp>
    <xdr:clientData/>
  </xdr:twoCellAnchor>
  <xdr:twoCellAnchor>
    <xdr:from>
      <xdr:col>25</xdr:col>
      <xdr:colOff>255491</xdr:colOff>
      <xdr:row>84</xdr:row>
      <xdr:rowOff>121027</xdr:rowOff>
    </xdr:from>
    <xdr:to>
      <xdr:col>25</xdr:col>
      <xdr:colOff>723900</xdr:colOff>
      <xdr:row>86</xdr:row>
      <xdr:rowOff>58272</xdr:rowOff>
    </xdr:to>
    <xdr:sp macro="" textlink="">
      <xdr:nvSpPr>
        <xdr:cNvPr id="35" name="Textfeld 34"/>
        <xdr:cNvSpPr txBox="1"/>
      </xdr:nvSpPr>
      <xdr:spPr>
        <a:xfrm>
          <a:off x="22465550" y="8872821"/>
          <a:ext cx="468409" cy="29583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de-CH" sz="1100" b="0">
              <a:solidFill>
                <a:srgbClr val="0070C0"/>
              </a:solidFill>
              <a:latin typeface="+mj-lt"/>
            </a:rPr>
            <a:t>11</a:t>
          </a:r>
        </a:p>
      </xdr:txBody>
    </xdr:sp>
    <xdr:clientData/>
  </xdr:twoCellAnchor>
  <xdr:twoCellAnchor>
    <xdr:from>
      <xdr:col>26</xdr:col>
      <xdr:colOff>150156</xdr:colOff>
      <xdr:row>84</xdr:row>
      <xdr:rowOff>127751</xdr:rowOff>
    </xdr:from>
    <xdr:to>
      <xdr:col>26</xdr:col>
      <xdr:colOff>618565</xdr:colOff>
      <xdr:row>86</xdr:row>
      <xdr:rowOff>64996</xdr:rowOff>
    </xdr:to>
    <xdr:sp macro="" textlink="">
      <xdr:nvSpPr>
        <xdr:cNvPr id="36" name="Textfeld 35"/>
        <xdr:cNvSpPr txBox="1"/>
      </xdr:nvSpPr>
      <xdr:spPr>
        <a:xfrm>
          <a:off x="23211862" y="8879545"/>
          <a:ext cx="468409" cy="29583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de-CH" sz="1100" b="0">
              <a:solidFill>
                <a:srgbClr val="0070C0"/>
              </a:solidFill>
              <a:latin typeface="+mj-lt"/>
            </a:rPr>
            <a:t>51</a:t>
          </a:r>
        </a:p>
      </xdr:txBody>
    </xdr:sp>
    <xdr:clientData/>
  </xdr:twoCellAnchor>
  <xdr:twoCellAnchor>
    <xdr:from>
      <xdr:col>27</xdr:col>
      <xdr:colOff>336174</xdr:colOff>
      <xdr:row>84</xdr:row>
      <xdr:rowOff>123269</xdr:rowOff>
    </xdr:from>
    <xdr:to>
      <xdr:col>27</xdr:col>
      <xdr:colOff>804583</xdr:colOff>
      <xdr:row>86</xdr:row>
      <xdr:rowOff>60514</xdr:rowOff>
    </xdr:to>
    <xdr:sp macro="" textlink="">
      <xdr:nvSpPr>
        <xdr:cNvPr id="37" name="Textfeld 36"/>
        <xdr:cNvSpPr txBox="1"/>
      </xdr:nvSpPr>
      <xdr:spPr>
        <a:xfrm>
          <a:off x="24126262" y="8875063"/>
          <a:ext cx="468409" cy="29583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de-CH" sz="1100" b="0">
              <a:solidFill>
                <a:srgbClr val="0070C0"/>
              </a:solidFill>
              <a:latin typeface="+mj-lt"/>
            </a:rPr>
            <a:t>53</a:t>
          </a:r>
        </a:p>
      </xdr:txBody>
    </xdr:sp>
    <xdr:clientData/>
  </xdr:twoCellAnchor>
  <xdr:twoCellAnchor>
    <xdr:from>
      <xdr:col>28</xdr:col>
      <xdr:colOff>365308</xdr:colOff>
      <xdr:row>84</xdr:row>
      <xdr:rowOff>107581</xdr:rowOff>
    </xdr:from>
    <xdr:to>
      <xdr:col>28</xdr:col>
      <xdr:colOff>833717</xdr:colOff>
      <xdr:row>86</xdr:row>
      <xdr:rowOff>44826</xdr:rowOff>
    </xdr:to>
    <xdr:sp macro="" textlink="">
      <xdr:nvSpPr>
        <xdr:cNvPr id="38" name="Textfeld 37"/>
        <xdr:cNvSpPr txBox="1"/>
      </xdr:nvSpPr>
      <xdr:spPr>
        <a:xfrm>
          <a:off x="25063073" y="8859375"/>
          <a:ext cx="468409" cy="29583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de-CH" sz="1100" b="0">
              <a:solidFill>
                <a:srgbClr val="0070C0"/>
              </a:solidFill>
              <a:latin typeface="+mj-lt"/>
            </a:rPr>
            <a:t>54</a:t>
          </a:r>
        </a:p>
      </xdr:txBody>
    </xdr:sp>
    <xdr:clientData/>
  </xdr:twoCellAnchor>
  <xdr:twoCellAnchor>
    <xdr:from>
      <xdr:col>29</xdr:col>
      <xdr:colOff>35856</xdr:colOff>
      <xdr:row>84</xdr:row>
      <xdr:rowOff>125511</xdr:rowOff>
    </xdr:from>
    <xdr:to>
      <xdr:col>29</xdr:col>
      <xdr:colOff>504265</xdr:colOff>
      <xdr:row>86</xdr:row>
      <xdr:rowOff>62756</xdr:rowOff>
    </xdr:to>
    <xdr:sp macro="" textlink="">
      <xdr:nvSpPr>
        <xdr:cNvPr id="39" name="Textfeld 38"/>
        <xdr:cNvSpPr txBox="1"/>
      </xdr:nvSpPr>
      <xdr:spPr>
        <a:xfrm>
          <a:off x="25708532" y="8877305"/>
          <a:ext cx="468409" cy="29583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de-CH" sz="1100" b="0">
              <a:solidFill>
                <a:srgbClr val="0070C0"/>
              </a:solidFill>
              <a:latin typeface="+mj-lt"/>
            </a:rPr>
            <a:t>55</a:t>
          </a:r>
        </a:p>
      </xdr:txBody>
    </xdr:sp>
    <xdr:clientData/>
  </xdr:twoCellAnchor>
  <xdr:twoCellAnchor>
    <xdr:from>
      <xdr:col>8</xdr:col>
      <xdr:colOff>201706</xdr:colOff>
      <xdr:row>102</xdr:row>
      <xdr:rowOff>156882</xdr:rowOff>
    </xdr:from>
    <xdr:to>
      <xdr:col>12</xdr:col>
      <xdr:colOff>145677</xdr:colOff>
      <xdr:row>105</xdr:row>
      <xdr:rowOff>156882</xdr:rowOff>
    </xdr:to>
    <xdr:sp macro="" textlink="">
      <xdr:nvSpPr>
        <xdr:cNvPr id="40" name="Textfeld 39"/>
        <xdr:cNvSpPr txBox="1"/>
      </xdr:nvSpPr>
      <xdr:spPr>
        <a:xfrm>
          <a:off x="8034618" y="18646588"/>
          <a:ext cx="3305735" cy="53788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l"/>
          <a:r>
            <a:rPr lang="de-CH" sz="1100" b="1" baseline="0">
              <a:solidFill>
                <a:srgbClr val="0070C0"/>
              </a:solidFill>
              <a:latin typeface="Arial Black" panose="020B0A04020102020204" pitchFamily="34" charset="0"/>
            </a:rPr>
            <a:t>Die weiteren Finanzausgleichsjahre sind analog zu erfassen.</a:t>
          </a:r>
        </a:p>
      </xdr:txBody>
    </xdr:sp>
    <xdr:clientData/>
  </xdr:twoCellAnchor>
  <xdr:twoCellAnchor editAs="oneCell">
    <xdr:from>
      <xdr:col>0</xdr:col>
      <xdr:colOff>1</xdr:colOff>
      <xdr:row>0</xdr:row>
      <xdr:rowOff>1</xdr:rowOff>
    </xdr:from>
    <xdr:to>
      <xdr:col>0</xdr:col>
      <xdr:colOff>1076326</xdr:colOff>
      <xdr:row>6</xdr:row>
      <xdr:rowOff>104776</xdr:rowOff>
    </xdr:to>
    <xdr:pic>
      <xdr:nvPicPr>
        <xdr:cNvPr id="41" name="Logo"/>
        <xdr:cNvPicPr>
          <a:picLocks noChangeAspect="1"/>
        </xdr:cNvPicPr>
      </xdr:nvPicPr>
      <xdr:blipFill>
        <a:blip xmlns:r="http://schemas.openxmlformats.org/officeDocument/2006/relationships" r:embed="rId5" r:link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1"/>
          <a:ext cx="1076325" cy="1076325"/>
        </a:xfrm>
        <a:prstGeom prst="rect">
          <a:avLst/>
        </a:prstGeom>
      </xdr:spPr>
    </xdr:pic>
    <xdr:clientData/>
  </xdr:twoCellAnchor>
  <xdr:twoCellAnchor editAs="absolute">
    <xdr:from>
      <xdr:col>0</xdr:col>
      <xdr:colOff>1181100</xdr:colOff>
      <xdr:row>1</xdr:row>
      <xdr:rowOff>53975</xdr:rowOff>
    </xdr:from>
    <xdr:to>
      <xdr:col>2</xdr:col>
      <xdr:colOff>901140</xdr:colOff>
      <xdr:row>5</xdr:row>
      <xdr:rowOff>92075</xdr:rowOff>
    </xdr:to>
    <xdr:sp macro="" textlink="">
      <xdr:nvSpPr>
        <xdr:cNvPr id="42" name="TB1Name"/>
        <xdr:cNvSpPr txBox="1">
          <a:spLocks/>
        </xdr:cNvSpPr>
      </xdr:nvSpPr>
      <xdr:spPr>
        <a:xfrm>
          <a:off x="1181100" y="215900"/>
          <a:ext cx="2159000" cy="685800"/>
        </a:xfrm>
        <a:prstGeom prst="rect">
          <a:avLst/>
        </a:prstGeom>
        <a:noFill/>
        <a:ln w="9525" cmpd="sng"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lt1"/>
              </a:solidFill>
            </a14:hiddenFill>
          </a:ex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horz" lIns="0" tIns="0" rIns="0" bIns="0" rtlCol="0" anchor="t"/>
        <a:lstStyle/>
        <a:p>
          <a:r>
            <a:rPr lang="de-CH" sz="800" b="0" i="0" u="none" strike="noStrike" baseline="0">
              <a:solidFill>
                <a:srgbClr val="000000"/>
              </a:solidFill>
              <a:latin typeface="Arial" panose="020B0604020202020204" pitchFamily="34" charset="0"/>
            </a:rPr>
            <a:t>Kanton Zürich</a:t>
          </a:r>
        </a:p>
      </xdr:txBody>
    </xdr:sp>
    <xdr:clientData/>
  </xdr:twoCellAnchor>
  <xdr:twoCellAnchor editAs="absolute">
    <xdr:from>
      <xdr:col>0</xdr:col>
      <xdr:colOff>1181100</xdr:colOff>
      <xdr:row>2</xdr:row>
      <xdr:rowOff>19050</xdr:rowOff>
    </xdr:from>
    <xdr:to>
      <xdr:col>2</xdr:col>
      <xdr:colOff>901140</xdr:colOff>
      <xdr:row>6</xdr:row>
      <xdr:rowOff>57150</xdr:rowOff>
    </xdr:to>
    <xdr:sp macro="" textlink="">
      <xdr:nvSpPr>
        <xdr:cNvPr id="43" name="TB2Name"/>
        <xdr:cNvSpPr txBox="1">
          <a:spLocks/>
        </xdr:cNvSpPr>
      </xdr:nvSpPr>
      <xdr:spPr>
        <a:xfrm>
          <a:off x="1181100" y="342900"/>
          <a:ext cx="2159000" cy="685800"/>
        </a:xfrm>
        <a:prstGeom prst="rect">
          <a:avLst/>
        </a:prstGeom>
        <a:noFill/>
        <a:ln w="9525" cmpd="sng"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lt1"/>
              </a:solidFill>
            </a14:hiddenFill>
          </a:ex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horz" lIns="0" tIns="0" rIns="0" bIns="0" rtlCol="0" anchor="t"/>
        <a:lstStyle/>
        <a:p>
          <a:r>
            <a:rPr lang="de-CH" sz="800" b="0" i="0" u="none" strike="noStrike" baseline="0">
              <a:solidFill>
                <a:srgbClr val="000000"/>
              </a:solidFill>
              <a:latin typeface="Arial" panose="020B0604020202020204" pitchFamily="34" charset="0"/>
            </a:rPr>
            <a:t>Direktion der Justiz und des Innern</a:t>
          </a:r>
        </a:p>
      </xdr:txBody>
    </xdr:sp>
    <xdr:clientData/>
  </xdr:twoCellAnchor>
  <xdr:twoCellAnchor editAs="absolute">
    <xdr:from>
      <xdr:col>0</xdr:col>
      <xdr:colOff>1181100</xdr:colOff>
      <xdr:row>2</xdr:row>
      <xdr:rowOff>146050</xdr:rowOff>
    </xdr:from>
    <xdr:to>
      <xdr:col>2</xdr:col>
      <xdr:colOff>901140</xdr:colOff>
      <xdr:row>7</xdr:row>
      <xdr:rowOff>22225</xdr:rowOff>
    </xdr:to>
    <xdr:sp macro="" textlink="">
      <xdr:nvSpPr>
        <xdr:cNvPr id="44" name="TB3Name"/>
        <xdr:cNvSpPr txBox="1">
          <a:spLocks/>
        </xdr:cNvSpPr>
      </xdr:nvSpPr>
      <xdr:spPr>
        <a:xfrm>
          <a:off x="1181100" y="469900"/>
          <a:ext cx="2159000" cy="685800"/>
        </a:xfrm>
        <a:prstGeom prst="rect">
          <a:avLst/>
        </a:prstGeom>
        <a:noFill/>
        <a:ln w="9525" cmpd="sng"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lt1"/>
              </a:solidFill>
            </a14:hiddenFill>
          </a:ex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horz" lIns="0" tIns="0" rIns="0" bIns="0" rtlCol="0" anchor="t"/>
        <a:lstStyle/>
        <a:p>
          <a:r>
            <a:rPr lang="de-CH" sz="800" b="0" i="0" u="none" strike="noStrike" baseline="0">
              <a:solidFill>
                <a:srgbClr val="000000"/>
              </a:solidFill>
              <a:latin typeface="Arial Black" panose="020B0A04020102020204" pitchFamily="34" charset="0"/>
            </a:rPr>
            <a:t>Gemeindeamt</a:t>
          </a:r>
        </a:p>
      </xdr:txBody>
    </xdr:sp>
    <xdr:clientData/>
  </xdr:twoCellAnchor>
  <xdr:twoCellAnchor editAs="absolute">
    <xdr:from>
      <xdr:col>0</xdr:col>
      <xdr:colOff>1181100</xdr:colOff>
      <xdr:row>3</xdr:row>
      <xdr:rowOff>149225</xdr:rowOff>
    </xdr:from>
    <xdr:to>
      <xdr:col>2</xdr:col>
      <xdr:colOff>901140</xdr:colOff>
      <xdr:row>8</xdr:row>
      <xdr:rowOff>6350</xdr:rowOff>
    </xdr:to>
    <xdr:sp macro="" textlink="">
      <xdr:nvSpPr>
        <xdr:cNvPr id="45" name="TB4Name"/>
        <xdr:cNvSpPr txBox="1">
          <a:spLocks/>
        </xdr:cNvSpPr>
      </xdr:nvSpPr>
      <xdr:spPr>
        <a:xfrm>
          <a:off x="1181100" y="635000"/>
          <a:ext cx="2159000" cy="685800"/>
        </a:xfrm>
        <a:prstGeom prst="rect">
          <a:avLst/>
        </a:prstGeom>
        <a:noFill/>
        <a:ln w="9525" cmpd="sng"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lt1"/>
              </a:solidFill>
            </a14:hiddenFill>
          </a:ex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horz" lIns="0" tIns="0" rIns="0" bIns="0" rtlCol="0" anchor="t"/>
        <a:lstStyle/>
        <a:p>
          <a:r>
            <a:rPr lang="de-CH" sz="800" b="0" i="0" u="none" strike="noStrike" baseline="0">
              <a:solidFill>
                <a:srgbClr val="000000"/>
              </a:solidFill>
              <a:latin typeface="Arial" panose="020B0604020202020204" pitchFamily="34" charset="0"/>
            </a:rPr>
            <a:t>Abteilung Gemeindefinanzen</a:t>
          </a:r>
        </a:p>
      </xdr:txBody>
    </xdr:sp>
    <xdr:clientData/>
  </xdr:twoCellAnchor>
  <xdr:twoCellAnchor editAs="absolute">
    <xdr:from>
      <xdr:col>0</xdr:col>
      <xdr:colOff>1181100</xdr:colOff>
      <xdr:row>4</xdr:row>
      <xdr:rowOff>114300</xdr:rowOff>
    </xdr:from>
    <xdr:to>
      <xdr:col>2</xdr:col>
      <xdr:colOff>901140</xdr:colOff>
      <xdr:row>6</xdr:row>
      <xdr:rowOff>95250</xdr:rowOff>
    </xdr:to>
    <xdr:sp macro="" textlink="">
      <xdr:nvSpPr>
        <xdr:cNvPr id="46" name="TB5Name"/>
        <xdr:cNvSpPr txBox="1">
          <a:spLocks/>
        </xdr:cNvSpPr>
      </xdr:nvSpPr>
      <xdr:spPr>
        <a:xfrm>
          <a:off x="1181100" y="762000"/>
          <a:ext cx="2159000" cy="304800"/>
        </a:xfrm>
        <a:prstGeom prst="rect">
          <a:avLst/>
        </a:prstGeom>
        <a:noFill/>
        <a:ln w="9525" cmpd="sng"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chemeClr val="lt1"/>
              </a:solidFill>
            </a14:hiddenFill>
          </a:ex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horz" lIns="0" tIns="0" rIns="0" bIns="0" rtlCol="0" anchor="t"/>
        <a:lstStyle/>
        <a:p>
          <a:endParaRPr lang="de-CH" sz="800" b="0" i="0" u="none" strike="noStrike" baseline="0">
            <a:solidFill>
              <a:srgbClr val="000000"/>
            </a:solidFill>
            <a:latin typeface="Arial" panose="020B0604020202020204" pitchFamily="34" charset="0"/>
          </a:endParaRPr>
        </a:p>
      </xdr:txBody>
    </xdr:sp>
    <xdr:clientData/>
  </xdr:twoCellAnchor>
  <xdr:twoCellAnchor>
    <xdr:from>
      <xdr:col>2</xdr:col>
      <xdr:colOff>515470</xdr:colOff>
      <xdr:row>29</xdr:row>
      <xdr:rowOff>212911</xdr:rowOff>
    </xdr:from>
    <xdr:to>
      <xdr:col>3</xdr:col>
      <xdr:colOff>627529</xdr:colOff>
      <xdr:row>31</xdr:row>
      <xdr:rowOff>22410</xdr:rowOff>
    </xdr:to>
    <xdr:sp macro="" textlink="">
      <xdr:nvSpPr>
        <xdr:cNvPr id="47" name="Textfeld 46">
          <a:hlinkClick xmlns:r="http://schemas.openxmlformats.org/officeDocument/2006/relationships" r:id="rId7"/>
        </xdr:cNvPr>
        <xdr:cNvSpPr txBox="1"/>
      </xdr:nvSpPr>
      <xdr:spPr>
        <a:xfrm>
          <a:off x="2958352" y="5726205"/>
          <a:ext cx="1019736" cy="246529"/>
        </a:xfrm>
        <a:prstGeom prst="rect">
          <a:avLst/>
        </a:prstGeom>
        <a:solidFill>
          <a:srgbClr val="FFFF0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de-CH" sz="1100" b="1"/>
            <a:t>Berechnung</a:t>
          </a:r>
        </a:p>
      </xdr:txBody>
    </xdr:sp>
    <xdr:clientData/>
  </xdr:twoCellAnchor>
  <xdr:twoCellAnchor>
    <xdr:from>
      <xdr:col>17</xdr:col>
      <xdr:colOff>510990</xdr:colOff>
      <xdr:row>86</xdr:row>
      <xdr:rowOff>44823</xdr:rowOff>
    </xdr:from>
    <xdr:to>
      <xdr:col>17</xdr:col>
      <xdr:colOff>510991</xdr:colOff>
      <xdr:row>87</xdr:row>
      <xdr:rowOff>174812</xdr:rowOff>
    </xdr:to>
    <xdr:cxnSp macro="">
      <xdr:nvCxnSpPr>
        <xdr:cNvPr id="48" name="Gerade Verbindung mit Pfeil 47"/>
        <xdr:cNvCxnSpPr/>
      </xdr:nvCxnSpPr>
      <xdr:spPr>
        <a:xfrm flipH="1" flipV="1">
          <a:off x="15907872" y="15878735"/>
          <a:ext cx="1" cy="309283"/>
        </a:xfrm>
        <a:prstGeom prst="straightConnector1">
          <a:avLst/>
        </a:prstGeom>
        <a:ln w="57150">
          <a:gradFill flip="none" rotWithShape="1">
            <a:gsLst>
              <a:gs pos="0">
                <a:schemeClr val="accent3">
                  <a:lumMod val="67000"/>
                </a:schemeClr>
              </a:gs>
              <a:gs pos="48000">
                <a:schemeClr val="accent3">
                  <a:lumMod val="97000"/>
                  <a:lumOff val="3000"/>
                </a:schemeClr>
              </a:gs>
              <a:gs pos="100000">
                <a:schemeClr val="accent3">
                  <a:lumMod val="60000"/>
                  <a:lumOff val="40000"/>
                </a:schemeClr>
              </a:gs>
            </a:gsLst>
            <a:lin ang="0" scaled="1"/>
            <a:tileRect/>
          </a:gradFill>
          <a:headEnd type="none"/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792259</xdr:colOff>
      <xdr:row>0</xdr:row>
      <xdr:rowOff>127747</xdr:rowOff>
    </xdr:from>
    <xdr:to>
      <xdr:col>10</xdr:col>
      <xdr:colOff>257738</xdr:colOff>
      <xdr:row>41</xdr:row>
      <xdr:rowOff>58877</xdr:rowOff>
    </xdr:to>
    <xdr:pic>
      <xdr:nvPicPr>
        <xdr:cNvPr id="2" name="Grafik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73141" y="127747"/>
          <a:ext cx="6189009" cy="7282189"/>
        </a:xfrm>
        <a:prstGeom prst="rect">
          <a:avLst/>
        </a:prstGeom>
      </xdr:spPr>
    </xdr:pic>
    <xdr:clientData/>
  </xdr:twoCellAnchor>
  <xdr:twoCellAnchor>
    <xdr:from>
      <xdr:col>2</xdr:col>
      <xdr:colOff>567578</xdr:colOff>
      <xdr:row>20</xdr:row>
      <xdr:rowOff>53789</xdr:rowOff>
    </xdr:from>
    <xdr:to>
      <xdr:col>3</xdr:col>
      <xdr:colOff>643778</xdr:colOff>
      <xdr:row>20</xdr:row>
      <xdr:rowOff>53789</xdr:rowOff>
    </xdr:to>
    <xdr:cxnSp macro="">
      <xdr:nvCxnSpPr>
        <xdr:cNvPr id="3" name="Gerade Verbindung mit Pfeil 2"/>
        <xdr:cNvCxnSpPr/>
      </xdr:nvCxnSpPr>
      <xdr:spPr>
        <a:xfrm>
          <a:off x="2248460" y="3639671"/>
          <a:ext cx="916642" cy="0"/>
        </a:xfrm>
        <a:prstGeom prst="straightConnector1">
          <a:avLst/>
        </a:prstGeom>
        <a:ln w="57150">
          <a:gradFill flip="none" rotWithShape="1">
            <a:gsLst>
              <a:gs pos="0">
                <a:schemeClr val="accent5">
                  <a:lumMod val="67000"/>
                </a:schemeClr>
              </a:gs>
              <a:gs pos="48000">
                <a:schemeClr val="accent5">
                  <a:lumMod val="97000"/>
                  <a:lumOff val="3000"/>
                </a:schemeClr>
              </a:gs>
              <a:gs pos="100000">
                <a:schemeClr val="accent5">
                  <a:lumMod val="60000"/>
                  <a:lumOff val="40000"/>
                </a:schemeClr>
              </a:gs>
            </a:gsLst>
            <a:lin ang="16200000" scaled="1"/>
            <a:tileRect/>
          </a:gradFill>
          <a:headEnd type="none"/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oneCellAnchor>
    <xdr:from>
      <xdr:col>0</xdr:col>
      <xdr:colOff>705970</xdr:colOff>
      <xdr:row>19</xdr:row>
      <xdr:rowOff>75640</xdr:rowOff>
    </xdr:from>
    <xdr:ext cx="1564018" cy="291234"/>
    <xdr:sp macro="" textlink="">
      <xdr:nvSpPr>
        <xdr:cNvPr id="6" name="Textfeld 5"/>
        <xdr:cNvSpPr txBox="1"/>
      </xdr:nvSpPr>
      <xdr:spPr>
        <a:xfrm>
          <a:off x="705970" y="3482228"/>
          <a:ext cx="1564018" cy="29123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de-CH" sz="1100" b="1">
              <a:solidFill>
                <a:srgbClr val="C00000"/>
              </a:solidFill>
              <a:latin typeface="+mj-lt"/>
            </a:rPr>
            <a:t>Anzahl Einwohner</a:t>
          </a:r>
        </a:p>
      </xdr:txBody>
    </xdr:sp>
    <xdr:clientData/>
  </xdr:oneCellAnchor>
  <xdr:oneCellAnchor>
    <xdr:from>
      <xdr:col>0</xdr:col>
      <xdr:colOff>0</xdr:colOff>
      <xdr:row>38</xdr:row>
      <xdr:rowOff>0</xdr:rowOff>
    </xdr:from>
    <xdr:ext cx="2386615" cy="291234"/>
    <xdr:sp macro="" textlink="">
      <xdr:nvSpPr>
        <xdr:cNvPr id="8" name="Textfeld 7"/>
        <xdr:cNvSpPr txBox="1"/>
      </xdr:nvSpPr>
      <xdr:spPr>
        <a:xfrm>
          <a:off x="0" y="6813176"/>
          <a:ext cx="2386615" cy="29123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de-CH" sz="1100" b="1">
              <a:solidFill>
                <a:srgbClr val="C00000"/>
              </a:solidFill>
              <a:latin typeface="+mj-lt"/>
            </a:rPr>
            <a:t>Nettoschuld I pro Einwohner</a:t>
          </a:r>
        </a:p>
      </xdr:txBody>
    </xdr:sp>
    <xdr:clientData/>
  </xdr:oneCellAnchor>
  <xdr:twoCellAnchor>
    <xdr:from>
      <xdr:col>2</xdr:col>
      <xdr:colOff>663949</xdr:colOff>
      <xdr:row>38</xdr:row>
      <xdr:rowOff>172572</xdr:rowOff>
    </xdr:from>
    <xdr:to>
      <xdr:col>3</xdr:col>
      <xdr:colOff>740149</xdr:colOff>
      <xdr:row>38</xdr:row>
      <xdr:rowOff>172572</xdr:rowOff>
    </xdr:to>
    <xdr:cxnSp macro="">
      <xdr:nvCxnSpPr>
        <xdr:cNvPr id="9" name="Gerade Verbindung mit Pfeil 8"/>
        <xdr:cNvCxnSpPr/>
      </xdr:nvCxnSpPr>
      <xdr:spPr>
        <a:xfrm>
          <a:off x="2344831" y="6985748"/>
          <a:ext cx="916642" cy="0"/>
        </a:xfrm>
        <a:prstGeom prst="straightConnector1">
          <a:avLst/>
        </a:prstGeom>
        <a:ln w="57150">
          <a:gradFill flip="none" rotWithShape="1">
            <a:gsLst>
              <a:gs pos="0">
                <a:schemeClr val="accent5">
                  <a:lumMod val="67000"/>
                </a:schemeClr>
              </a:gs>
              <a:gs pos="48000">
                <a:schemeClr val="accent5">
                  <a:lumMod val="97000"/>
                  <a:lumOff val="3000"/>
                </a:schemeClr>
              </a:gs>
              <a:gs pos="100000">
                <a:schemeClr val="accent5">
                  <a:lumMod val="60000"/>
                  <a:lumOff val="40000"/>
                </a:schemeClr>
              </a:gs>
            </a:gsLst>
            <a:lin ang="16200000" scaled="1"/>
            <a:tileRect/>
          </a:gradFill>
          <a:headEnd type="none"/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403412</xdr:colOff>
      <xdr:row>37</xdr:row>
      <xdr:rowOff>123265</xdr:rowOff>
    </xdr:from>
    <xdr:to>
      <xdr:col>9</xdr:col>
      <xdr:colOff>829236</xdr:colOff>
      <xdr:row>40</xdr:row>
      <xdr:rowOff>11206</xdr:rowOff>
    </xdr:to>
    <xdr:sp macro="" textlink="">
      <xdr:nvSpPr>
        <xdr:cNvPr id="10" name="Ellipse 9"/>
        <xdr:cNvSpPr/>
      </xdr:nvSpPr>
      <xdr:spPr>
        <a:xfrm>
          <a:off x="7967383" y="6757147"/>
          <a:ext cx="425824" cy="425824"/>
        </a:xfrm>
        <a:prstGeom prst="ellipse">
          <a:avLst/>
        </a:prstGeom>
        <a:noFill/>
        <a:ln w="57150">
          <a:solidFill>
            <a:srgbClr val="C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de-CH" sz="1100"/>
        </a:p>
      </xdr:txBody>
    </xdr:sp>
    <xdr:clientData/>
  </xdr:twoCellAnchor>
  <xdr:oneCellAnchor>
    <xdr:from>
      <xdr:col>10</xdr:col>
      <xdr:colOff>11206</xdr:colOff>
      <xdr:row>37</xdr:row>
      <xdr:rowOff>168088</xdr:rowOff>
    </xdr:from>
    <xdr:ext cx="2763129" cy="291234"/>
    <xdr:sp macro="" textlink="">
      <xdr:nvSpPr>
        <xdr:cNvPr id="11" name="Textfeld 10"/>
        <xdr:cNvSpPr txBox="1"/>
      </xdr:nvSpPr>
      <xdr:spPr>
        <a:xfrm>
          <a:off x="8415618" y="6801970"/>
          <a:ext cx="2763129" cy="29123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de-CH" sz="1100" b="1">
              <a:solidFill>
                <a:srgbClr val="C00000"/>
              </a:solidFill>
              <a:latin typeface="+mj-lt"/>
            </a:rPr>
            <a:t>Daten aller Gemeinden</a:t>
          </a:r>
          <a:r>
            <a:rPr lang="de-CH" sz="1100" b="1" baseline="0">
              <a:solidFill>
                <a:srgbClr val="C00000"/>
              </a:solidFill>
              <a:latin typeface="+mj-lt"/>
            </a:rPr>
            <a:t> und Jahre</a:t>
          </a:r>
          <a:endParaRPr lang="de-CH" sz="1100" b="1">
            <a:solidFill>
              <a:srgbClr val="C00000"/>
            </a:solidFill>
            <a:latin typeface="+mj-lt"/>
          </a:endParaRPr>
        </a:p>
      </xdr:txBody>
    </xdr:sp>
    <xdr:clientData/>
  </xdr:oneCellAnchor>
  <xdr:twoCellAnchor>
    <xdr:from>
      <xdr:col>12</xdr:col>
      <xdr:colOff>672353</xdr:colOff>
      <xdr:row>0</xdr:row>
      <xdr:rowOff>33617</xdr:rowOff>
    </xdr:from>
    <xdr:to>
      <xdr:col>14</xdr:col>
      <xdr:colOff>11207</xdr:colOff>
      <xdr:row>1</xdr:row>
      <xdr:rowOff>100852</xdr:rowOff>
    </xdr:to>
    <xdr:sp macro="" textlink="">
      <xdr:nvSpPr>
        <xdr:cNvPr id="19" name="Textfeld 18">
          <a:hlinkClick xmlns:r="http://schemas.openxmlformats.org/officeDocument/2006/relationships" r:id="rId2"/>
        </xdr:cNvPr>
        <xdr:cNvSpPr txBox="1"/>
      </xdr:nvSpPr>
      <xdr:spPr>
        <a:xfrm>
          <a:off x="10757647" y="33617"/>
          <a:ext cx="1019736" cy="246529"/>
        </a:xfrm>
        <a:prstGeom prst="rect">
          <a:avLst/>
        </a:prstGeom>
        <a:solidFill>
          <a:srgbClr val="0070C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de-CH" sz="1100" b="1">
              <a:solidFill>
                <a:schemeClr val="bg1"/>
              </a:solidFill>
            </a:rPr>
            <a:t>Anleitung</a:t>
          </a:r>
        </a:p>
      </xdr:txBody>
    </xdr:sp>
    <xdr:clientData/>
  </xdr:twoCellAnchor>
  <xdr:twoCellAnchor>
    <xdr:from>
      <xdr:col>12</xdr:col>
      <xdr:colOff>672353</xdr:colOff>
      <xdr:row>1</xdr:row>
      <xdr:rowOff>156882</xdr:rowOff>
    </xdr:from>
    <xdr:to>
      <xdr:col>14</xdr:col>
      <xdr:colOff>11207</xdr:colOff>
      <xdr:row>3</xdr:row>
      <xdr:rowOff>44822</xdr:rowOff>
    </xdr:to>
    <xdr:sp macro="" textlink="">
      <xdr:nvSpPr>
        <xdr:cNvPr id="20" name="Textfeld 19">
          <a:hlinkClick xmlns:r="http://schemas.openxmlformats.org/officeDocument/2006/relationships" r:id="rId3"/>
        </xdr:cNvPr>
        <xdr:cNvSpPr txBox="1"/>
      </xdr:nvSpPr>
      <xdr:spPr>
        <a:xfrm>
          <a:off x="10757647" y="336176"/>
          <a:ext cx="1019736" cy="246528"/>
        </a:xfrm>
        <a:prstGeom prst="rect">
          <a:avLst/>
        </a:prstGeom>
        <a:solidFill>
          <a:srgbClr val="FFFF0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de-CH" sz="1100" b="1"/>
            <a:t>Berechnung</a:t>
          </a:r>
        </a:p>
      </xdr:txBody>
    </xdr:sp>
    <xdr:clientData/>
  </xdr:twoCellAnchor>
  <xdr:twoCellAnchor>
    <xdr:from>
      <xdr:col>2</xdr:col>
      <xdr:colOff>103655</xdr:colOff>
      <xdr:row>9</xdr:row>
      <xdr:rowOff>15688</xdr:rowOff>
    </xdr:from>
    <xdr:to>
      <xdr:col>3</xdr:col>
      <xdr:colOff>179855</xdr:colOff>
      <xdr:row>9</xdr:row>
      <xdr:rowOff>15688</xdr:rowOff>
    </xdr:to>
    <xdr:cxnSp macro="">
      <xdr:nvCxnSpPr>
        <xdr:cNvPr id="12" name="Gerade Verbindung mit Pfeil 11"/>
        <xdr:cNvCxnSpPr/>
      </xdr:nvCxnSpPr>
      <xdr:spPr>
        <a:xfrm>
          <a:off x="1784537" y="1629335"/>
          <a:ext cx="916642" cy="0"/>
        </a:xfrm>
        <a:prstGeom prst="straightConnector1">
          <a:avLst/>
        </a:prstGeom>
        <a:ln w="57150">
          <a:gradFill flip="none" rotWithShape="1">
            <a:gsLst>
              <a:gs pos="0">
                <a:schemeClr val="accent5">
                  <a:lumMod val="67000"/>
                </a:schemeClr>
              </a:gs>
              <a:gs pos="48000">
                <a:schemeClr val="accent5">
                  <a:lumMod val="97000"/>
                  <a:lumOff val="3000"/>
                </a:schemeClr>
              </a:gs>
              <a:gs pos="100000">
                <a:schemeClr val="accent5">
                  <a:lumMod val="60000"/>
                  <a:lumOff val="40000"/>
                </a:schemeClr>
              </a:gs>
            </a:gsLst>
            <a:lin ang="16200000" scaled="1"/>
            <a:tileRect/>
          </a:gradFill>
          <a:headEnd type="none"/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oneCellAnchor>
    <xdr:from>
      <xdr:col>0</xdr:col>
      <xdr:colOff>835958</xdr:colOff>
      <xdr:row>8</xdr:row>
      <xdr:rowOff>37539</xdr:rowOff>
    </xdr:from>
    <xdr:ext cx="960584" cy="291234"/>
    <xdr:sp macro="" textlink="">
      <xdr:nvSpPr>
        <xdr:cNvPr id="13" name="Textfeld 12"/>
        <xdr:cNvSpPr txBox="1"/>
      </xdr:nvSpPr>
      <xdr:spPr>
        <a:xfrm>
          <a:off x="835958" y="1471892"/>
          <a:ext cx="960584" cy="29123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de-CH" sz="1100" b="1">
              <a:solidFill>
                <a:srgbClr val="C00000"/>
              </a:solidFill>
              <a:latin typeface="+mj-lt"/>
            </a:rPr>
            <a:t>Gemeinde</a:t>
          </a:r>
        </a:p>
      </xdr:txBody>
    </xdr:sp>
    <xdr:clientData/>
  </xdr:oneCellAnchor>
  <xdr:twoCellAnchor>
    <xdr:from>
      <xdr:col>10</xdr:col>
      <xdr:colOff>143996</xdr:colOff>
      <xdr:row>9</xdr:row>
      <xdr:rowOff>22412</xdr:rowOff>
    </xdr:from>
    <xdr:to>
      <xdr:col>10</xdr:col>
      <xdr:colOff>762000</xdr:colOff>
      <xdr:row>9</xdr:row>
      <xdr:rowOff>22412</xdr:rowOff>
    </xdr:to>
    <xdr:cxnSp macro="">
      <xdr:nvCxnSpPr>
        <xdr:cNvPr id="14" name="Gerade Verbindung mit Pfeil 13"/>
        <xdr:cNvCxnSpPr/>
      </xdr:nvCxnSpPr>
      <xdr:spPr>
        <a:xfrm flipH="1">
          <a:off x="8548408" y="1636059"/>
          <a:ext cx="618004" cy="0"/>
        </a:xfrm>
        <a:prstGeom prst="straightConnector1">
          <a:avLst/>
        </a:prstGeom>
        <a:ln w="57150">
          <a:gradFill flip="none" rotWithShape="1">
            <a:gsLst>
              <a:gs pos="0">
                <a:schemeClr val="accent5">
                  <a:lumMod val="67000"/>
                </a:schemeClr>
              </a:gs>
              <a:gs pos="48000">
                <a:schemeClr val="accent5">
                  <a:lumMod val="97000"/>
                  <a:lumOff val="3000"/>
                </a:schemeClr>
              </a:gs>
              <a:gs pos="100000">
                <a:schemeClr val="accent5">
                  <a:lumMod val="60000"/>
                  <a:lumOff val="40000"/>
                </a:schemeClr>
              </a:gs>
            </a:gsLst>
            <a:lin ang="16200000" scaled="1"/>
            <a:tileRect/>
          </a:gradFill>
          <a:headEnd type="none"/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oneCellAnchor>
    <xdr:from>
      <xdr:col>10</xdr:col>
      <xdr:colOff>764240</xdr:colOff>
      <xdr:row>8</xdr:row>
      <xdr:rowOff>55468</xdr:rowOff>
    </xdr:from>
    <xdr:ext cx="529440" cy="291234"/>
    <xdr:sp macro="" textlink="">
      <xdr:nvSpPr>
        <xdr:cNvPr id="15" name="Textfeld 14"/>
        <xdr:cNvSpPr txBox="1"/>
      </xdr:nvSpPr>
      <xdr:spPr>
        <a:xfrm>
          <a:off x="9168652" y="1489821"/>
          <a:ext cx="529440" cy="29123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de-CH" sz="1100" b="1">
              <a:solidFill>
                <a:srgbClr val="C00000"/>
              </a:solidFill>
              <a:latin typeface="+mj-lt"/>
            </a:rPr>
            <a:t>Jahr</a:t>
          </a:r>
        </a:p>
      </xdr:txBody>
    </xdr:sp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638735</xdr:colOff>
      <xdr:row>0</xdr:row>
      <xdr:rowOff>44824</xdr:rowOff>
    </xdr:from>
    <xdr:to>
      <xdr:col>16</xdr:col>
      <xdr:colOff>818030</xdr:colOff>
      <xdr:row>1</xdr:row>
      <xdr:rowOff>56029</xdr:rowOff>
    </xdr:to>
    <xdr:sp macro="" textlink="">
      <xdr:nvSpPr>
        <xdr:cNvPr id="7" name="Textfeld 6">
          <a:hlinkClick xmlns:r="http://schemas.openxmlformats.org/officeDocument/2006/relationships" r:id="rId1"/>
        </xdr:cNvPr>
        <xdr:cNvSpPr txBox="1"/>
      </xdr:nvSpPr>
      <xdr:spPr>
        <a:xfrm>
          <a:off x="14186647" y="44824"/>
          <a:ext cx="1019736" cy="246529"/>
        </a:xfrm>
        <a:prstGeom prst="rect">
          <a:avLst/>
        </a:prstGeom>
        <a:solidFill>
          <a:srgbClr val="0070C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de-CH" sz="1100" b="1">
              <a:solidFill>
                <a:schemeClr val="bg1"/>
              </a:solidFill>
            </a:rPr>
            <a:t>Anleitung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DJI">
  <a:themeElements>
    <a:clrScheme name="DJI">
      <a:dk1>
        <a:srgbClr val="000000"/>
      </a:dk1>
      <a:lt1>
        <a:srgbClr val="FFFFFF"/>
      </a:lt1>
      <a:dk2>
        <a:srgbClr val="333333"/>
      </a:dk2>
      <a:lt2>
        <a:srgbClr val="EAEAEA"/>
      </a:lt2>
      <a:accent1>
        <a:srgbClr val="006AD4"/>
      </a:accent1>
      <a:accent2>
        <a:srgbClr val="00ADEE"/>
      </a:accent2>
      <a:accent3>
        <a:srgbClr val="004B96"/>
      </a:accent3>
      <a:accent4>
        <a:srgbClr val="9DCEFF"/>
      </a:accent4>
      <a:accent5>
        <a:srgbClr val="92001C"/>
      </a:accent5>
      <a:accent6>
        <a:srgbClr val="E2AC00"/>
      </a:accent6>
      <a:hlink>
        <a:srgbClr val="006AD4"/>
      </a:hlink>
      <a:folHlink>
        <a:srgbClr val="006AD4"/>
      </a:folHlink>
    </a:clrScheme>
    <a:fontScheme name="JI">
      <a:majorFont>
        <a:latin typeface="Arial Black"/>
        <a:ea typeface=""/>
        <a:cs typeface=""/>
      </a:majorFont>
      <a:minorFont>
        <a:latin typeface="Arial"/>
        <a:ea typeface=""/>
        <a:cs typeface="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70C0"/>
    <pageSetUpPr fitToPage="1"/>
  </sheetPr>
  <dimension ref="A1:AI141"/>
  <sheetViews>
    <sheetView tabSelected="1" zoomScale="85" zoomScaleNormal="85" zoomScaleSheetLayoutView="55" workbookViewId="0"/>
  </sheetViews>
  <sheetFormatPr baseColWidth="10" defaultRowHeight="14.25" x14ac:dyDescent="0.2"/>
  <cols>
    <col min="1" max="1" width="20.125" style="98" customWidth="1"/>
    <col min="2" max="6" width="11.875" style="98" customWidth="1"/>
    <col min="7" max="7" width="3.25" style="99" customWidth="1"/>
    <col min="8" max="8" width="19.875" style="98" customWidth="1"/>
    <col min="9" max="13" width="11" style="98"/>
    <col min="14" max="14" width="11" style="98" customWidth="1"/>
    <col min="15" max="16" width="11" style="98"/>
    <col min="17" max="17" width="11" style="89"/>
    <col min="18" max="18" width="11.125" style="89" customWidth="1"/>
    <col min="19" max="19" width="10.25" style="98" customWidth="1"/>
    <col min="20" max="21" width="13.875" style="98" customWidth="1"/>
    <col min="22" max="22" width="10.125" style="98" customWidth="1"/>
    <col min="23" max="23" width="9.875" style="98" customWidth="1"/>
    <col min="24" max="24" width="11.25" style="98" customWidth="1"/>
    <col min="25" max="26" width="11.125" style="98" customWidth="1"/>
    <col min="27" max="27" width="9.625" style="98" customWidth="1"/>
    <col min="28" max="28" width="11.875" style="98" customWidth="1"/>
    <col min="29" max="29" width="12.75" style="98" customWidth="1"/>
    <col min="30" max="31" width="6.875" style="98" customWidth="1"/>
    <col min="32" max="32" width="11.125" style="98" customWidth="1"/>
    <col min="33" max="33" width="13" style="98" customWidth="1"/>
    <col min="34" max="34" width="12.875" style="98" customWidth="1"/>
    <col min="35" max="35" width="10.125" style="98" customWidth="1"/>
    <col min="36" max="16384" width="11" style="98"/>
  </cols>
  <sheetData>
    <row r="1" spans="1:7" s="184" customFormat="1" ht="12.75" x14ac:dyDescent="0.2">
      <c r="G1" s="185"/>
    </row>
    <row r="2" spans="1:7" s="184" customFormat="1" ht="12.75" x14ac:dyDescent="0.2">
      <c r="G2" s="185"/>
    </row>
    <row r="3" spans="1:7" s="184" customFormat="1" ht="12.75" x14ac:dyDescent="0.2">
      <c r="G3" s="185"/>
    </row>
    <row r="4" spans="1:7" s="184" customFormat="1" ht="12.75" x14ac:dyDescent="0.2">
      <c r="G4" s="185"/>
    </row>
    <row r="5" spans="1:7" s="184" customFormat="1" ht="12.75" x14ac:dyDescent="0.2">
      <c r="G5" s="185"/>
    </row>
    <row r="6" spans="1:7" s="184" customFormat="1" ht="12.75" x14ac:dyDescent="0.2">
      <c r="G6" s="185"/>
    </row>
    <row r="7" spans="1:7" s="184" customFormat="1" ht="12.75" x14ac:dyDescent="0.2">
      <c r="G7" s="185"/>
    </row>
    <row r="9" spans="1:7" x14ac:dyDescent="0.2">
      <c r="A9" s="183" t="s">
        <v>73</v>
      </c>
    </row>
    <row r="11" spans="1:7" ht="24.75" x14ac:dyDescent="0.5">
      <c r="A11" s="186" t="s">
        <v>61</v>
      </c>
    </row>
    <row r="14" spans="1:7" ht="19.5" x14ac:dyDescent="0.4">
      <c r="A14" s="187" t="s">
        <v>62</v>
      </c>
    </row>
    <row r="15" spans="1:7" ht="15" x14ac:dyDescent="0.25">
      <c r="A15" s="98" t="s">
        <v>72</v>
      </c>
    </row>
    <row r="16" spans="1:7" x14ac:dyDescent="0.2">
      <c r="A16" s="98" t="s">
        <v>66</v>
      </c>
    </row>
    <row r="17" spans="1:1" x14ac:dyDescent="0.2">
      <c r="A17" s="98" t="s">
        <v>67</v>
      </c>
    </row>
    <row r="18" spans="1:1" x14ac:dyDescent="0.2">
      <c r="A18" s="98" t="s">
        <v>69</v>
      </c>
    </row>
    <row r="19" spans="1:1" x14ac:dyDescent="0.2">
      <c r="A19" s="98" t="s">
        <v>76</v>
      </c>
    </row>
    <row r="20" spans="1:1" x14ac:dyDescent="0.2">
      <c r="A20" s="98" t="s">
        <v>68</v>
      </c>
    </row>
    <row r="22" spans="1:1" ht="19.5" x14ac:dyDescent="0.4">
      <c r="A22" s="187" t="s">
        <v>78</v>
      </c>
    </row>
    <row r="23" spans="1:1" x14ac:dyDescent="0.2">
      <c r="A23" s="98" t="s">
        <v>63</v>
      </c>
    </row>
    <row r="24" spans="1:1" x14ac:dyDescent="0.2">
      <c r="A24" s="98" t="s">
        <v>64</v>
      </c>
    </row>
    <row r="25" spans="1:1" x14ac:dyDescent="0.2">
      <c r="A25" s="98" t="s">
        <v>65</v>
      </c>
    </row>
    <row r="26" spans="1:1" x14ac:dyDescent="0.2">
      <c r="A26" s="98" t="s">
        <v>77</v>
      </c>
    </row>
    <row r="27" spans="1:1" ht="15" x14ac:dyDescent="0.25">
      <c r="A27" s="98" t="s">
        <v>71</v>
      </c>
    </row>
    <row r="28" spans="1:1" x14ac:dyDescent="0.2">
      <c r="A28" s="98" t="s">
        <v>70</v>
      </c>
    </row>
    <row r="30" spans="1:1" ht="19.5" x14ac:dyDescent="0.4">
      <c r="A30" s="187" t="s">
        <v>60</v>
      </c>
    </row>
    <row r="31" spans="1:1" ht="15" x14ac:dyDescent="0.25">
      <c r="A31" s="98" t="s">
        <v>74</v>
      </c>
    </row>
    <row r="32" spans="1:1" x14ac:dyDescent="0.2">
      <c r="A32" s="98" t="s">
        <v>79</v>
      </c>
    </row>
    <row r="33" spans="1:8" ht="18.75" x14ac:dyDescent="0.4">
      <c r="A33" t="s">
        <v>75</v>
      </c>
    </row>
    <row r="37" spans="1:8" ht="18.75" x14ac:dyDescent="0.4">
      <c r="A37" s="100" t="s">
        <v>44</v>
      </c>
      <c r="D37" s="190"/>
      <c r="E37" s="191"/>
      <c r="F37" s="191"/>
      <c r="H37" s="101"/>
    </row>
    <row r="39" spans="1:8" x14ac:dyDescent="0.2">
      <c r="A39" s="98" t="s">
        <v>43</v>
      </c>
      <c r="C39" s="102">
        <v>43831</v>
      </c>
    </row>
    <row r="41" spans="1:8" x14ac:dyDescent="0.2">
      <c r="A41" s="94" t="s">
        <v>0</v>
      </c>
      <c r="B41" s="94"/>
      <c r="D41" s="94" t="s">
        <v>1</v>
      </c>
      <c r="E41" s="94"/>
      <c r="F41" s="94"/>
      <c r="G41" s="103"/>
    </row>
    <row r="42" spans="1:8" x14ac:dyDescent="0.2">
      <c r="A42" s="192"/>
      <c r="B42" s="192"/>
      <c r="D42" s="192"/>
      <c r="E42" s="192"/>
      <c r="F42" s="192"/>
    </row>
    <row r="43" spans="1:8" x14ac:dyDescent="0.2">
      <c r="A43" s="188"/>
      <c r="B43" s="188"/>
      <c r="D43" s="188"/>
      <c r="E43" s="188"/>
      <c r="F43" s="188"/>
    </row>
    <row r="44" spans="1:8" x14ac:dyDescent="0.2">
      <c r="A44" s="188"/>
      <c r="B44" s="188"/>
      <c r="D44" s="188"/>
      <c r="E44" s="188"/>
      <c r="F44" s="188"/>
    </row>
    <row r="45" spans="1:8" x14ac:dyDescent="0.2">
      <c r="A45" s="188"/>
      <c r="B45" s="188"/>
      <c r="D45" s="188"/>
      <c r="E45" s="188"/>
      <c r="F45" s="188"/>
    </row>
    <row r="46" spans="1:8" x14ac:dyDescent="0.2">
      <c r="A46" s="188"/>
      <c r="B46" s="188"/>
      <c r="D46" s="188"/>
      <c r="E46" s="188"/>
      <c r="F46" s="188"/>
    </row>
    <row r="47" spans="1:8" x14ac:dyDescent="0.2">
      <c r="A47" s="188"/>
      <c r="B47" s="188"/>
      <c r="D47" s="188"/>
      <c r="E47" s="188"/>
      <c r="F47" s="188"/>
    </row>
    <row r="48" spans="1:8" x14ac:dyDescent="0.2">
      <c r="A48" s="188"/>
      <c r="B48" s="188"/>
      <c r="D48" s="188"/>
      <c r="E48" s="188"/>
      <c r="F48" s="188"/>
    </row>
    <row r="49" spans="1:35" x14ac:dyDescent="0.2">
      <c r="A49" s="189"/>
      <c r="B49" s="189"/>
      <c r="D49" s="189"/>
      <c r="E49" s="189"/>
      <c r="F49" s="189"/>
      <c r="G49" s="103"/>
    </row>
    <row r="51" spans="1:35" ht="15" x14ac:dyDescent="0.25">
      <c r="A51" s="104" t="s">
        <v>5</v>
      </c>
      <c r="H51" s="104" t="s">
        <v>51</v>
      </c>
    </row>
    <row r="52" spans="1:35" x14ac:dyDescent="0.2">
      <c r="I52" s="105" t="s">
        <v>0</v>
      </c>
      <c r="J52" s="105"/>
      <c r="K52" s="106" t="s">
        <v>1</v>
      </c>
      <c r="L52" s="106"/>
    </row>
    <row r="53" spans="1:35" s="89" customFormat="1" ht="15" x14ac:dyDescent="0.25">
      <c r="A53" s="107"/>
      <c r="B53" s="108"/>
      <c r="C53" s="109"/>
      <c r="D53" s="108"/>
      <c r="E53" s="108"/>
      <c r="F53" s="110">
        <f>IF(J55=1,MAX(MIN(J54-1,1),0)*100000+MAX(J54-2,0)*20000+MAX(MIN(L54,1),0)*35000+MAX(L54-1,0)*10000,MAX(MIN(L54-1,1),0)*35000+MAX(L54-2,0)*10000)</f>
        <v>0</v>
      </c>
      <c r="G53" s="111"/>
      <c r="H53" s="94"/>
      <c r="I53" s="112" t="s">
        <v>41</v>
      </c>
      <c r="J53" s="112"/>
      <c r="K53" s="113" t="s">
        <v>41</v>
      </c>
      <c r="L53" s="113"/>
      <c r="M53" s="98"/>
      <c r="N53" s="98"/>
      <c r="O53" s="98"/>
      <c r="P53" s="98"/>
      <c r="S53" s="98"/>
      <c r="T53" s="98"/>
      <c r="U53" s="98"/>
      <c r="V53" s="98"/>
      <c r="W53" s="98"/>
      <c r="X53" s="98"/>
      <c r="Y53" s="98"/>
      <c r="Z53" s="98"/>
      <c r="AA53" s="98"/>
      <c r="AB53" s="98"/>
      <c r="AC53" s="98"/>
      <c r="AD53" s="98"/>
      <c r="AE53" s="98"/>
      <c r="AF53" s="98"/>
      <c r="AG53" s="98"/>
      <c r="AH53" s="98"/>
      <c r="AI53" s="98"/>
    </row>
    <row r="54" spans="1:35" s="89" customFormat="1" x14ac:dyDescent="0.2">
      <c r="A54" s="98"/>
      <c r="B54" s="98"/>
      <c r="C54" s="98"/>
      <c r="D54" s="98"/>
      <c r="E54" s="98"/>
      <c r="F54" s="98"/>
      <c r="G54" s="99"/>
      <c r="H54" s="98" t="s">
        <v>6</v>
      </c>
      <c r="I54" s="98"/>
      <c r="J54" s="99">
        <f>COUNTA(A42:A49)</f>
        <v>0</v>
      </c>
      <c r="K54" s="99"/>
      <c r="L54" s="99">
        <f>COUNTA(D42:D49)</f>
        <v>0</v>
      </c>
      <c r="M54" s="98"/>
      <c r="N54" s="98"/>
      <c r="O54" s="98"/>
      <c r="P54" s="98"/>
      <c r="S54" s="98"/>
      <c r="T54" s="98"/>
      <c r="U54" s="98"/>
      <c r="V54" s="98"/>
      <c r="W54" s="98"/>
      <c r="X54" s="98"/>
      <c r="Y54" s="98"/>
      <c r="Z54" s="98"/>
      <c r="AA54" s="98"/>
      <c r="AB54" s="98"/>
      <c r="AC54" s="98"/>
      <c r="AD54" s="98"/>
      <c r="AE54" s="98"/>
      <c r="AF54" s="98"/>
      <c r="AG54" s="98"/>
      <c r="AH54" s="98"/>
      <c r="AI54" s="98"/>
    </row>
    <row r="55" spans="1:35" s="89" customFormat="1" x14ac:dyDescent="0.2">
      <c r="A55" s="98"/>
      <c r="B55" s="98"/>
      <c r="C55" s="98"/>
      <c r="D55" s="98"/>
      <c r="E55" s="98"/>
      <c r="F55" s="98"/>
      <c r="G55" s="99"/>
      <c r="H55" s="94" t="s">
        <v>7</v>
      </c>
      <c r="I55" s="94"/>
      <c r="J55" s="94">
        <f>IF(J54&gt;=1,1,0)</f>
        <v>0</v>
      </c>
      <c r="K55" s="94"/>
      <c r="L55" s="94">
        <f>IF(AND(J54=0,L54&gt;=1),1,0)</f>
        <v>0</v>
      </c>
      <c r="M55" s="98"/>
      <c r="N55" s="98"/>
      <c r="O55" s="98"/>
      <c r="P55" s="98"/>
      <c r="S55" s="98"/>
      <c r="T55" s="98"/>
      <c r="U55" s="98"/>
      <c r="V55" s="98"/>
      <c r="W55" s="98"/>
      <c r="X55" s="98"/>
      <c r="Y55" s="98"/>
      <c r="Z55" s="98"/>
      <c r="AA55" s="98"/>
      <c r="AB55" s="98"/>
      <c r="AC55" s="98"/>
      <c r="AD55" s="98"/>
      <c r="AE55" s="98"/>
      <c r="AF55" s="98"/>
      <c r="AG55" s="98"/>
      <c r="AH55" s="98"/>
      <c r="AI55" s="98"/>
    </row>
    <row r="56" spans="1:35" s="89" customFormat="1" ht="15" x14ac:dyDescent="0.25">
      <c r="A56" s="104" t="s">
        <v>2</v>
      </c>
      <c r="B56" s="98"/>
      <c r="C56" s="98"/>
      <c r="D56" s="98"/>
      <c r="E56" s="98"/>
      <c r="F56" s="98"/>
      <c r="G56" s="99"/>
      <c r="H56" s="98"/>
      <c r="I56" s="98"/>
      <c r="J56" s="98"/>
      <c r="K56" s="98"/>
      <c r="L56" s="98"/>
      <c r="M56" s="98"/>
      <c r="N56" s="98"/>
      <c r="O56" s="98"/>
      <c r="P56" s="98"/>
      <c r="S56" s="98"/>
      <c r="T56" s="98"/>
      <c r="U56" s="98"/>
      <c r="V56" s="98"/>
      <c r="W56" s="98"/>
      <c r="X56" s="98"/>
      <c r="Y56" s="98"/>
      <c r="Z56" s="98"/>
      <c r="AA56" s="98"/>
      <c r="AB56" s="98"/>
      <c r="AC56" s="98"/>
      <c r="AD56" s="98"/>
      <c r="AE56" s="98"/>
      <c r="AF56" s="98"/>
      <c r="AG56" s="98"/>
      <c r="AH56" s="98"/>
      <c r="AI56" s="98"/>
    </row>
    <row r="58" spans="1:35" s="89" customFormat="1" ht="15" x14ac:dyDescent="0.25">
      <c r="A58" s="107"/>
      <c r="B58" s="108"/>
      <c r="C58" s="108"/>
      <c r="D58" s="108"/>
      <c r="E58" s="108"/>
      <c r="F58" s="110">
        <f>(J54-J55)*350000+(L54-L55)*100000</f>
        <v>0</v>
      </c>
      <c r="G58" s="111"/>
      <c r="H58" s="98"/>
      <c r="I58" s="98"/>
      <c r="J58" s="98"/>
      <c r="K58" s="98"/>
      <c r="L58" s="98"/>
      <c r="M58" s="98"/>
      <c r="N58" s="98"/>
      <c r="O58" s="98"/>
      <c r="P58" s="98"/>
      <c r="S58" s="98"/>
      <c r="T58" s="98"/>
      <c r="U58" s="98"/>
      <c r="V58" s="98"/>
      <c r="W58" s="98"/>
      <c r="X58" s="98"/>
      <c r="Y58" s="98"/>
      <c r="Z58" s="98"/>
      <c r="AA58" s="98"/>
      <c r="AB58" s="98"/>
      <c r="AC58" s="98"/>
      <c r="AD58" s="98"/>
      <c r="AE58" s="98"/>
      <c r="AF58" s="98"/>
      <c r="AG58" s="98"/>
      <c r="AH58" s="98"/>
      <c r="AI58" s="98"/>
    </row>
    <row r="59" spans="1:35" s="89" customFormat="1" x14ac:dyDescent="0.2">
      <c r="A59" s="98"/>
      <c r="B59" s="114"/>
      <c r="C59" s="98"/>
      <c r="D59" s="98"/>
      <c r="E59" s="98"/>
      <c r="F59" s="98"/>
      <c r="G59" s="99"/>
      <c r="H59" s="98"/>
      <c r="I59" s="98"/>
      <c r="J59" s="98"/>
      <c r="K59" s="98"/>
      <c r="L59" s="98"/>
      <c r="M59" s="98"/>
      <c r="N59" s="98"/>
      <c r="O59" s="98"/>
      <c r="P59" s="98"/>
      <c r="S59" s="98"/>
      <c r="T59" s="98"/>
      <c r="U59" s="98"/>
      <c r="V59" s="98"/>
      <c r="W59" s="98"/>
      <c r="X59" s="98"/>
      <c r="Y59" s="98"/>
      <c r="Z59" s="98"/>
      <c r="AA59" s="98"/>
      <c r="AB59" s="98"/>
      <c r="AC59" s="98"/>
      <c r="AD59" s="98"/>
      <c r="AE59" s="98"/>
      <c r="AF59" s="98"/>
      <c r="AG59" s="98"/>
      <c r="AH59" s="98"/>
      <c r="AI59" s="98"/>
    </row>
    <row r="60" spans="1:35" s="89" customFormat="1" ht="15" x14ac:dyDescent="0.25">
      <c r="A60" s="104" t="s">
        <v>3</v>
      </c>
      <c r="B60" s="98"/>
      <c r="C60" s="98"/>
      <c r="D60" s="98"/>
      <c r="E60" s="98"/>
      <c r="F60" s="98"/>
      <c r="G60" s="99"/>
      <c r="H60" s="104" t="s">
        <v>50</v>
      </c>
      <c r="I60" s="98"/>
      <c r="J60" s="98"/>
      <c r="K60" s="98"/>
      <c r="L60" s="98"/>
      <c r="M60" s="98"/>
      <c r="N60" s="98"/>
      <c r="O60" s="98"/>
      <c r="P60" s="98"/>
      <c r="S60" s="98"/>
      <c r="T60" s="98"/>
      <c r="U60" s="98"/>
      <c r="V60" s="98"/>
      <c r="W60" s="98"/>
      <c r="X60" s="98"/>
      <c r="Y60" s="98"/>
      <c r="Z60" s="98"/>
      <c r="AA60" s="98"/>
      <c r="AB60" s="98"/>
      <c r="AC60" s="98"/>
      <c r="AD60" s="98"/>
      <c r="AE60" s="98"/>
      <c r="AF60" s="98"/>
      <c r="AG60" s="98"/>
      <c r="AH60" s="98"/>
      <c r="AI60" s="98"/>
    </row>
    <row r="61" spans="1:35" s="89" customFormat="1" x14ac:dyDescent="0.2">
      <c r="A61" s="115"/>
      <c r="B61" s="116" t="s">
        <v>32</v>
      </c>
      <c r="C61" s="116" t="s">
        <v>8</v>
      </c>
      <c r="D61" s="116" t="s">
        <v>33</v>
      </c>
      <c r="E61" s="116" t="s">
        <v>34</v>
      </c>
      <c r="F61" s="116" t="s">
        <v>39</v>
      </c>
      <c r="G61" s="117"/>
      <c r="H61" s="118"/>
      <c r="I61" s="105" t="s">
        <v>9</v>
      </c>
      <c r="J61" s="119" t="s">
        <v>35</v>
      </c>
      <c r="K61" s="119"/>
      <c r="L61" s="119"/>
      <c r="M61" s="119"/>
      <c r="N61" s="119"/>
      <c r="O61" s="119"/>
      <c r="P61" s="119"/>
      <c r="Q61" s="120"/>
      <c r="S61" s="98"/>
      <c r="T61" s="98"/>
      <c r="U61" s="98"/>
      <c r="V61" s="98"/>
      <c r="W61" s="98"/>
      <c r="X61" s="98"/>
      <c r="Y61" s="98"/>
      <c r="Z61" s="98"/>
      <c r="AA61" s="98"/>
      <c r="AB61" s="98"/>
      <c r="AC61" s="98"/>
      <c r="AD61" s="98"/>
      <c r="AE61" s="98"/>
      <c r="AF61" s="98"/>
      <c r="AG61" s="98"/>
      <c r="AH61" s="98"/>
      <c r="AI61" s="98"/>
    </row>
    <row r="62" spans="1:35" s="89" customFormat="1" x14ac:dyDescent="0.2">
      <c r="A62" s="94" t="s">
        <v>30</v>
      </c>
      <c r="B62" s="121" t="s">
        <v>42</v>
      </c>
      <c r="C62" s="121" t="s">
        <v>42</v>
      </c>
      <c r="D62" s="121" t="s">
        <v>9</v>
      </c>
      <c r="E62" s="121" t="s">
        <v>31</v>
      </c>
      <c r="F62" s="121" t="s">
        <v>31</v>
      </c>
      <c r="G62" s="117"/>
      <c r="H62" s="121"/>
      <c r="I62" s="94">
        <f>YEAR($C$39)-3</f>
        <v>2017</v>
      </c>
      <c r="J62" s="94">
        <f>YEAR($C$39)-3</f>
        <v>2017</v>
      </c>
      <c r="K62" s="94">
        <f>J62-1</f>
        <v>2016</v>
      </c>
      <c r="L62" s="94">
        <f>K62-1</f>
        <v>2015</v>
      </c>
      <c r="M62" s="94">
        <f t="shared" ref="M62:Q62" si="0">L62-1</f>
        <v>2014</v>
      </c>
      <c r="N62" s="94">
        <f t="shared" si="0"/>
        <v>2013</v>
      </c>
      <c r="O62" s="94">
        <f t="shared" si="0"/>
        <v>2012</v>
      </c>
      <c r="P62" s="94">
        <f t="shared" si="0"/>
        <v>2011</v>
      </c>
      <c r="Q62" s="122">
        <f t="shared" si="0"/>
        <v>2010</v>
      </c>
      <c r="S62" s="98"/>
      <c r="T62" s="98"/>
      <c r="U62" s="98"/>
      <c r="V62" s="98"/>
      <c r="W62" s="98"/>
      <c r="X62" s="98"/>
      <c r="Y62" s="98"/>
      <c r="Z62" s="98"/>
      <c r="AA62" s="98"/>
      <c r="AB62" s="98"/>
      <c r="AC62" s="98"/>
      <c r="AD62" s="98"/>
      <c r="AE62" s="98"/>
      <c r="AF62" s="98"/>
      <c r="AG62" s="98"/>
      <c r="AH62" s="98"/>
      <c r="AI62" s="98"/>
    </row>
    <row r="63" spans="1:35" s="89" customFormat="1" x14ac:dyDescent="0.2">
      <c r="A63" s="99" t="str">
        <f t="shared" ref="A63:A70" si="1">IF(A42="","",A42)</f>
        <v/>
      </c>
      <c r="B63" s="123" t="str">
        <f>IFERROR(IF(A63="","",AVERAGE(J63:Q63)),"")</f>
        <v/>
      </c>
      <c r="C63" s="124" t="str">
        <f>IFERROR(IF(A63="","",MAX(B63-1500,0)),"")</f>
        <v/>
      </c>
      <c r="D63" s="98" t="str">
        <f>IFERROR(IF(A63="","",IF(I63&gt;0,MIN(I63,3000),"")),"")</f>
        <v/>
      </c>
      <c r="E63" s="114" t="str">
        <f>IFERROR(IF(A63="","",C63*D63),"")</f>
        <v/>
      </c>
      <c r="F63" s="125" t="str">
        <f>IFERROR(IF(A63="","",IFERROR(IF(I63&lt;=3000,1,IF(I63&gt;=5000,0,(5000-I63)/2000)),"")*E63),"")</f>
        <v/>
      </c>
      <c r="G63" s="125"/>
      <c r="H63" s="98" t="str">
        <f>A63</f>
        <v/>
      </c>
      <c r="I63" s="126"/>
      <c r="J63" s="127"/>
      <c r="K63" s="127"/>
      <c r="L63" s="127"/>
      <c r="M63" s="127"/>
      <c r="N63" s="127"/>
      <c r="O63" s="127"/>
      <c r="P63" s="127"/>
      <c r="Q63" s="128"/>
      <c r="S63" s="98"/>
      <c r="T63" s="98"/>
      <c r="U63" s="98"/>
      <c r="V63" s="98"/>
      <c r="W63" s="98"/>
      <c r="X63" s="98"/>
      <c r="Y63" s="98"/>
      <c r="Z63" s="98"/>
      <c r="AA63" s="98"/>
      <c r="AB63" s="98"/>
      <c r="AC63" s="98"/>
      <c r="AD63" s="98"/>
      <c r="AE63" s="98"/>
      <c r="AF63" s="98"/>
      <c r="AG63" s="98"/>
      <c r="AH63" s="98"/>
      <c r="AI63" s="98"/>
    </row>
    <row r="64" spans="1:35" s="89" customFormat="1" x14ac:dyDescent="0.2">
      <c r="A64" s="99" t="str">
        <f t="shared" si="1"/>
        <v/>
      </c>
      <c r="B64" s="123" t="str">
        <f t="shared" ref="B64:B78" si="2">IFERROR(IF(A64="","",AVERAGE(J64:Q64)),"")</f>
        <v/>
      </c>
      <c r="C64" s="124" t="str">
        <f t="shared" ref="C64:C78" si="3">IFERROR(IF(A64="","",MAX(B64-1500,0)),"")</f>
        <v/>
      </c>
      <c r="D64" s="98" t="str">
        <f t="shared" ref="D64:D78" si="4">IFERROR(IF(A64="","",IF(I64&gt;0,MIN(I64,3000),"")),"")</f>
        <v/>
      </c>
      <c r="E64" s="114" t="str">
        <f t="shared" ref="E64:E78" si="5">IFERROR(IF(A64="","",C64*D64),"")</f>
        <v/>
      </c>
      <c r="F64" s="125" t="str">
        <f t="shared" ref="F64:F78" si="6">IFERROR(IF(A64="","",IFERROR(IF(I64&lt;=3000,1,IF(I64&gt;=5000,0,(5000-I64)/2000)),"")*E64),"")</f>
        <v/>
      </c>
      <c r="G64" s="125"/>
      <c r="H64" s="98" t="str">
        <f t="shared" ref="H64:H78" si="7">A64</f>
        <v/>
      </c>
      <c r="I64" s="126"/>
      <c r="J64" s="127"/>
      <c r="K64" s="127"/>
      <c r="L64" s="127"/>
      <c r="M64" s="127"/>
      <c r="N64" s="127"/>
      <c r="O64" s="127"/>
      <c r="P64" s="127"/>
      <c r="Q64" s="128"/>
      <c r="S64" s="98"/>
      <c r="T64" s="98"/>
      <c r="U64" s="98"/>
      <c r="V64" s="98"/>
      <c r="W64" s="98"/>
      <c r="X64" s="98"/>
      <c r="Y64" s="98"/>
      <c r="Z64" s="98"/>
      <c r="AA64" s="98"/>
      <c r="AB64" s="98"/>
      <c r="AC64" s="98"/>
      <c r="AD64" s="98"/>
      <c r="AE64" s="98"/>
      <c r="AF64" s="98"/>
      <c r="AG64" s="98"/>
      <c r="AH64" s="98"/>
      <c r="AI64" s="98"/>
    </row>
    <row r="65" spans="1:35" s="89" customFormat="1" x14ac:dyDescent="0.2">
      <c r="A65" s="99" t="str">
        <f t="shared" si="1"/>
        <v/>
      </c>
      <c r="B65" s="123" t="str">
        <f t="shared" si="2"/>
        <v/>
      </c>
      <c r="C65" s="124" t="str">
        <f t="shared" si="3"/>
        <v/>
      </c>
      <c r="D65" s="98" t="str">
        <f t="shared" si="4"/>
        <v/>
      </c>
      <c r="E65" s="114" t="str">
        <f t="shared" si="5"/>
        <v/>
      </c>
      <c r="F65" s="125" t="str">
        <f t="shared" si="6"/>
        <v/>
      </c>
      <c r="G65" s="125"/>
      <c r="H65" s="98" t="str">
        <f t="shared" si="7"/>
        <v/>
      </c>
      <c r="I65" s="126"/>
      <c r="J65" s="127"/>
      <c r="K65" s="127"/>
      <c r="L65" s="127"/>
      <c r="M65" s="127"/>
      <c r="N65" s="127"/>
      <c r="O65" s="127"/>
      <c r="P65" s="127"/>
      <c r="Q65" s="128"/>
      <c r="S65" s="98"/>
      <c r="T65" s="98"/>
      <c r="U65" s="98"/>
      <c r="V65" s="98"/>
      <c r="W65" s="98"/>
      <c r="X65" s="98"/>
      <c r="Y65" s="98"/>
      <c r="Z65" s="98"/>
      <c r="AA65" s="98"/>
      <c r="AB65" s="98"/>
      <c r="AC65" s="98"/>
      <c r="AD65" s="98"/>
      <c r="AE65" s="98"/>
      <c r="AF65" s="98"/>
      <c r="AG65" s="98"/>
      <c r="AH65" s="98"/>
      <c r="AI65" s="98"/>
    </row>
    <row r="66" spans="1:35" s="89" customFormat="1" x14ac:dyDescent="0.2">
      <c r="A66" s="99" t="str">
        <f t="shared" si="1"/>
        <v/>
      </c>
      <c r="B66" s="123" t="str">
        <f t="shared" si="2"/>
        <v/>
      </c>
      <c r="C66" s="124" t="str">
        <f t="shared" si="3"/>
        <v/>
      </c>
      <c r="D66" s="98" t="str">
        <f t="shared" si="4"/>
        <v/>
      </c>
      <c r="E66" s="114" t="str">
        <f t="shared" si="5"/>
        <v/>
      </c>
      <c r="F66" s="125" t="str">
        <f t="shared" si="6"/>
        <v/>
      </c>
      <c r="G66" s="125"/>
      <c r="H66" s="98" t="str">
        <f t="shared" si="7"/>
        <v/>
      </c>
      <c r="I66" s="126"/>
      <c r="J66" s="127"/>
      <c r="K66" s="127"/>
      <c r="L66" s="127"/>
      <c r="M66" s="127"/>
      <c r="N66" s="127"/>
      <c r="O66" s="127"/>
      <c r="P66" s="127"/>
      <c r="Q66" s="128"/>
      <c r="S66" s="98"/>
      <c r="T66" s="98"/>
      <c r="U66" s="98"/>
      <c r="V66" s="98"/>
      <c r="W66" s="98"/>
      <c r="X66" s="98"/>
      <c r="Y66" s="98"/>
      <c r="Z66" s="98"/>
      <c r="AA66" s="98"/>
      <c r="AB66" s="98"/>
      <c r="AC66" s="98"/>
      <c r="AD66" s="98"/>
      <c r="AE66" s="98"/>
      <c r="AF66" s="98"/>
      <c r="AG66" s="98"/>
      <c r="AH66" s="98"/>
      <c r="AI66" s="98"/>
    </row>
    <row r="67" spans="1:35" s="89" customFormat="1" x14ac:dyDescent="0.2">
      <c r="A67" s="99" t="str">
        <f t="shared" si="1"/>
        <v/>
      </c>
      <c r="B67" s="123" t="str">
        <f t="shared" si="2"/>
        <v/>
      </c>
      <c r="C67" s="124" t="str">
        <f t="shared" si="3"/>
        <v/>
      </c>
      <c r="D67" s="98" t="str">
        <f t="shared" si="4"/>
        <v/>
      </c>
      <c r="E67" s="114" t="str">
        <f t="shared" si="5"/>
        <v/>
      </c>
      <c r="F67" s="125" t="str">
        <f t="shared" si="6"/>
        <v/>
      </c>
      <c r="G67" s="125"/>
      <c r="H67" s="98" t="str">
        <f t="shared" si="7"/>
        <v/>
      </c>
      <c r="I67" s="126"/>
      <c r="J67" s="127"/>
      <c r="K67" s="127"/>
      <c r="L67" s="127"/>
      <c r="M67" s="127"/>
      <c r="N67" s="127"/>
      <c r="O67" s="127"/>
      <c r="P67" s="127"/>
      <c r="Q67" s="128"/>
      <c r="S67" s="98"/>
      <c r="T67" s="98"/>
      <c r="U67" s="98"/>
      <c r="V67" s="98"/>
      <c r="W67" s="98"/>
      <c r="X67" s="98"/>
      <c r="Y67" s="98"/>
      <c r="Z67" s="98"/>
      <c r="AA67" s="98"/>
      <c r="AB67" s="98"/>
      <c r="AC67" s="98"/>
      <c r="AD67" s="98"/>
      <c r="AE67" s="98"/>
      <c r="AF67" s="98"/>
      <c r="AG67" s="98"/>
      <c r="AH67" s="98"/>
      <c r="AI67" s="98"/>
    </row>
    <row r="68" spans="1:35" s="89" customFormat="1" x14ac:dyDescent="0.2">
      <c r="A68" s="99" t="str">
        <f t="shared" si="1"/>
        <v/>
      </c>
      <c r="B68" s="123"/>
      <c r="C68" s="124" t="str">
        <f t="shared" si="3"/>
        <v/>
      </c>
      <c r="D68" s="98" t="str">
        <f t="shared" si="4"/>
        <v/>
      </c>
      <c r="E68" s="114" t="str">
        <f t="shared" si="5"/>
        <v/>
      </c>
      <c r="F68" s="125" t="str">
        <f t="shared" si="6"/>
        <v/>
      </c>
      <c r="G68" s="125"/>
      <c r="H68" s="98" t="str">
        <f t="shared" si="7"/>
        <v/>
      </c>
      <c r="I68" s="126"/>
      <c r="J68" s="127"/>
      <c r="K68" s="127"/>
      <c r="L68" s="127"/>
      <c r="M68" s="127"/>
      <c r="N68" s="127"/>
      <c r="O68" s="127"/>
      <c r="P68" s="127"/>
      <c r="Q68" s="128"/>
      <c r="S68" s="98"/>
      <c r="T68" s="98"/>
      <c r="U68" s="98"/>
      <c r="V68" s="98"/>
      <c r="W68" s="98"/>
      <c r="X68" s="98"/>
      <c r="Y68" s="98"/>
      <c r="Z68" s="98"/>
      <c r="AA68" s="98"/>
      <c r="AB68" s="98"/>
      <c r="AC68" s="98"/>
      <c r="AD68" s="98"/>
      <c r="AE68" s="98"/>
      <c r="AF68" s="98"/>
      <c r="AG68" s="98"/>
      <c r="AH68" s="98"/>
      <c r="AI68" s="98"/>
    </row>
    <row r="69" spans="1:35" x14ac:dyDescent="0.2">
      <c r="A69" s="99" t="str">
        <f t="shared" si="1"/>
        <v/>
      </c>
      <c r="B69" s="129"/>
      <c r="C69" s="124" t="str">
        <f t="shared" si="3"/>
        <v/>
      </c>
      <c r="D69" s="98" t="str">
        <f t="shared" si="4"/>
        <v/>
      </c>
      <c r="E69" s="114" t="str">
        <f t="shared" si="5"/>
        <v/>
      </c>
      <c r="F69" s="125" t="str">
        <f t="shared" si="6"/>
        <v/>
      </c>
      <c r="G69" s="125"/>
      <c r="H69" s="98" t="str">
        <f t="shared" si="7"/>
        <v/>
      </c>
      <c r="I69" s="126"/>
      <c r="J69" s="127"/>
      <c r="K69" s="127"/>
      <c r="L69" s="127"/>
      <c r="M69" s="127"/>
      <c r="N69" s="127"/>
      <c r="O69" s="127"/>
      <c r="P69" s="127"/>
      <c r="Q69" s="128"/>
    </row>
    <row r="70" spans="1:35" x14ac:dyDescent="0.2">
      <c r="A70" s="99" t="str">
        <f t="shared" si="1"/>
        <v/>
      </c>
      <c r="B70" s="123"/>
      <c r="C70" s="124" t="str">
        <f t="shared" si="3"/>
        <v/>
      </c>
      <c r="D70" s="98" t="str">
        <f t="shared" si="4"/>
        <v/>
      </c>
      <c r="E70" s="114" t="str">
        <f t="shared" si="5"/>
        <v/>
      </c>
      <c r="F70" s="125" t="str">
        <f t="shared" si="6"/>
        <v/>
      </c>
      <c r="G70" s="125"/>
      <c r="H70" s="98" t="str">
        <f t="shared" si="7"/>
        <v/>
      </c>
      <c r="I70" s="126"/>
      <c r="J70" s="127"/>
      <c r="K70" s="127"/>
      <c r="L70" s="127"/>
      <c r="M70" s="127"/>
      <c r="N70" s="127"/>
      <c r="O70" s="127"/>
      <c r="P70" s="127"/>
      <c r="Q70" s="128"/>
    </row>
    <row r="71" spans="1:35" x14ac:dyDescent="0.2">
      <c r="A71" s="99" t="str">
        <f t="shared" ref="A71:A78" si="8">IF(D42="","",D42)</f>
        <v/>
      </c>
      <c r="B71" s="123" t="str">
        <f t="shared" si="2"/>
        <v/>
      </c>
      <c r="C71" s="124" t="str">
        <f t="shared" si="3"/>
        <v/>
      </c>
      <c r="D71" s="98" t="str">
        <f t="shared" si="4"/>
        <v/>
      </c>
      <c r="E71" s="114" t="str">
        <f t="shared" si="5"/>
        <v/>
      </c>
      <c r="F71" s="125" t="str">
        <f t="shared" si="6"/>
        <v/>
      </c>
      <c r="G71" s="125"/>
      <c r="H71" s="98" t="str">
        <f t="shared" si="7"/>
        <v/>
      </c>
      <c r="I71" s="126"/>
      <c r="J71" s="127"/>
      <c r="K71" s="127"/>
      <c r="L71" s="127"/>
      <c r="M71" s="127"/>
      <c r="N71" s="127"/>
      <c r="O71" s="127"/>
      <c r="P71" s="127"/>
      <c r="Q71" s="128"/>
    </row>
    <row r="72" spans="1:35" x14ac:dyDescent="0.2">
      <c r="A72" s="99" t="str">
        <f t="shared" si="8"/>
        <v/>
      </c>
      <c r="B72" s="123" t="str">
        <f t="shared" si="2"/>
        <v/>
      </c>
      <c r="C72" s="124" t="str">
        <f t="shared" si="3"/>
        <v/>
      </c>
      <c r="D72" s="98" t="str">
        <f t="shared" si="4"/>
        <v/>
      </c>
      <c r="E72" s="114" t="str">
        <f t="shared" si="5"/>
        <v/>
      </c>
      <c r="F72" s="125" t="str">
        <f t="shared" si="6"/>
        <v/>
      </c>
      <c r="G72" s="125"/>
      <c r="H72" s="98" t="str">
        <f t="shared" si="7"/>
        <v/>
      </c>
      <c r="I72" s="126"/>
      <c r="J72" s="127"/>
      <c r="K72" s="127"/>
      <c r="L72" s="127"/>
      <c r="M72" s="127"/>
      <c r="N72" s="127"/>
      <c r="O72" s="127"/>
      <c r="P72" s="127"/>
      <c r="Q72" s="128"/>
    </row>
    <row r="73" spans="1:35" x14ac:dyDescent="0.2">
      <c r="A73" s="99" t="str">
        <f t="shared" si="8"/>
        <v/>
      </c>
      <c r="B73" s="123" t="str">
        <f t="shared" si="2"/>
        <v/>
      </c>
      <c r="C73" s="124" t="str">
        <f t="shared" si="3"/>
        <v/>
      </c>
      <c r="D73" s="98" t="str">
        <f t="shared" si="4"/>
        <v/>
      </c>
      <c r="E73" s="114" t="str">
        <f t="shared" si="5"/>
        <v/>
      </c>
      <c r="F73" s="125" t="str">
        <f t="shared" si="6"/>
        <v/>
      </c>
      <c r="G73" s="125"/>
      <c r="H73" s="98" t="str">
        <f t="shared" si="7"/>
        <v/>
      </c>
      <c r="I73" s="126"/>
      <c r="J73" s="127"/>
      <c r="K73" s="127"/>
      <c r="L73" s="127"/>
      <c r="M73" s="127"/>
      <c r="N73" s="127"/>
      <c r="O73" s="127"/>
      <c r="P73" s="127"/>
      <c r="Q73" s="128"/>
    </row>
    <row r="74" spans="1:35" x14ac:dyDescent="0.2">
      <c r="A74" s="99" t="str">
        <f t="shared" si="8"/>
        <v/>
      </c>
      <c r="B74" s="123" t="str">
        <f t="shared" si="2"/>
        <v/>
      </c>
      <c r="C74" s="124" t="str">
        <f t="shared" si="3"/>
        <v/>
      </c>
      <c r="D74" s="98" t="str">
        <f t="shared" si="4"/>
        <v/>
      </c>
      <c r="E74" s="114" t="str">
        <f t="shared" si="5"/>
        <v/>
      </c>
      <c r="F74" s="125" t="str">
        <f t="shared" si="6"/>
        <v/>
      </c>
      <c r="G74" s="125"/>
      <c r="H74" s="98" t="str">
        <f t="shared" si="7"/>
        <v/>
      </c>
      <c r="I74" s="126"/>
      <c r="J74" s="127"/>
      <c r="K74" s="127"/>
      <c r="L74" s="127"/>
      <c r="M74" s="127"/>
      <c r="N74" s="127"/>
      <c r="O74" s="127"/>
      <c r="P74" s="127"/>
      <c r="Q74" s="128"/>
    </row>
    <row r="75" spans="1:35" x14ac:dyDescent="0.2">
      <c r="A75" s="99" t="str">
        <f t="shared" si="8"/>
        <v/>
      </c>
      <c r="B75" s="123" t="str">
        <f t="shared" si="2"/>
        <v/>
      </c>
      <c r="C75" s="124" t="str">
        <f t="shared" si="3"/>
        <v/>
      </c>
      <c r="D75" s="98" t="str">
        <f t="shared" si="4"/>
        <v/>
      </c>
      <c r="E75" s="114" t="str">
        <f t="shared" si="5"/>
        <v/>
      </c>
      <c r="F75" s="125" t="str">
        <f t="shared" si="6"/>
        <v/>
      </c>
      <c r="G75" s="125"/>
      <c r="H75" s="98" t="str">
        <f t="shared" si="7"/>
        <v/>
      </c>
      <c r="I75" s="126"/>
      <c r="J75" s="127"/>
      <c r="K75" s="127"/>
      <c r="L75" s="127"/>
      <c r="M75" s="127"/>
      <c r="N75" s="127"/>
      <c r="O75" s="127"/>
      <c r="P75" s="127"/>
      <c r="Q75" s="128"/>
    </row>
    <row r="76" spans="1:35" x14ac:dyDescent="0.2">
      <c r="A76" s="99" t="str">
        <f t="shared" si="8"/>
        <v/>
      </c>
      <c r="B76" s="123" t="str">
        <f t="shared" si="2"/>
        <v/>
      </c>
      <c r="C76" s="124" t="str">
        <f t="shared" si="3"/>
        <v/>
      </c>
      <c r="D76" s="98" t="str">
        <f t="shared" si="4"/>
        <v/>
      </c>
      <c r="E76" s="114" t="str">
        <f t="shared" si="5"/>
        <v/>
      </c>
      <c r="F76" s="125" t="str">
        <f t="shared" si="6"/>
        <v/>
      </c>
      <c r="G76" s="125"/>
      <c r="H76" s="98" t="str">
        <f t="shared" si="7"/>
        <v/>
      </c>
      <c r="I76" s="126"/>
      <c r="J76" s="127"/>
      <c r="K76" s="127"/>
      <c r="L76" s="127"/>
      <c r="M76" s="127"/>
      <c r="N76" s="127"/>
      <c r="O76" s="127"/>
      <c r="P76" s="127"/>
      <c r="Q76" s="128"/>
    </row>
    <row r="77" spans="1:35" x14ac:dyDescent="0.2">
      <c r="A77" s="99" t="str">
        <f t="shared" si="8"/>
        <v/>
      </c>
      <c r="B77" s="123" t="str">
        <f t="shared" si="2"/>
        <v/>
      </c>
      <c r="C77" s="124" t="str">
        <f t="shared" si="3"/>
        <v/>
      </c>
      <c r="D77" s="98" t="str">
        <f t="shared" si="4"/>
        <v/>
      </c>
      <c r="E77" s="114" t="str">
        <f t="shared" si="5"/>
        <v/>
      </c>
      <c r="F77" s="125" t="str">
        <f t="shared" si="6"/>
        <v/>
      </c>
      <c r="G77" s="125"/>
      <c r="H77" s="98" t="str">
        <f t="shared" si="7"/>
        <v/>
      </c>
      <c r="I77" s="126"/>
      <c r="J77" s="127"/>
      <c r="K77" s="127"/>
      <c r="L77" s="127"/>
      <c r="M77" s="127"/>
      <c r="N77" s="127"/>
      <c r="O77" s="127"/>
      <c r="P77" s="127"/>
      <c r="Q77" s="128"/>
    </row>
    <row r="78" spans="1:35" x14ac:dyDescent="0.2">
      <c r="A78" s="99" t="str">
        <f t="shared" si="8"/>
        <v/>
      </c>
      <c r="B78" s="123" t="str">
        <f t="shared" si="2"/>
        <v/>
      </c>
      <c r="C78" s="124" t="str">
        <f t="shared" si="3"/>
        <v/>
      </c>
      <c r="D78" s="98" t="str">
        <f t="shared" si="4"/>
        <v/>
      </c>
      <c r="E78" s="114" t="str">
        <f t="shared" si="5"/>
        <v/>
      </c>
      <c r="F78" s="125" t="str">
        <f t="shared" si="6"/>
        <v/>
      </c>
      <c r="G78" s="125"/>
      <c r="H78" s="98" t="str">
        <f t="shared" si="7"/>
        <v/>
      </c>
      <c r="I78" s="126"/>
      <c r="J78" s="127"/>
      <c r="K78" s="127"/>
      <c r="L78" s="127"/>
      <c r="M78" s="127"/>
      <c r="N78" s="127"/>
      <c r="O78" s="127"/>
      <c r="P78" s="127"/>
      <c r="Q78" s="128"/>
    </row>
    <row r="79" spans="1:35" ht="15" x14ac:dyDescent="0.25">
      <c r="A79" s="107"/>
      <c r="B79" s="108"/>
      <c r="C79" s="108"/>
      <c r="D79" s="108"/>
      <c r="E79" s="108"/>
      <c r="F79" s="110">
        <f>SUM(F63:F78)</f>
        <v>0</v>
      </c>
      <c r="G79" s="111"/>
      <c r="H79" s="108"/>
      <c r="I79" s="108"/>
      <c r="J79" s="108"/>
      <c r="K79" s="108"/>
      <c r="L79" s="108"/>
      <c r="M79" s="108"/>
      <c r="N79" s="108"/>
      <c r="O79" s="108"/>
      <c r="P79" s="108"/>
      <c r="Q79" s="130"/>
    </row>
    <row r="80" spans="1:35" x14ac:dyDescent="0.2">
      <c r="A80" s="115"/>
      <c r="B80" s="131"/>
      <c r="C80" s="115"/>
      <c r="D80" s="115"/>
      <c r="E80" s="115"/>
      <c r="F80" s="115"/>
      <c r="G80" s="103"/>
      <c r="Q80" s="91"/>
    </row>
    <row r="81" spans="1:35" x14ac:dyDescent="0.2">
      <c r="H81" s="132"/>
      <c r="I81" s="133"/>
      <c r="J81" s="134"/>
      <c r="K81" s="134"/>
      <c r="L81" s="134"/>
      <c r="M81" s="134"/>
      <c r="N81" s="134"/>
      <c r="O81" s="134"/>
      <c r="P81" s="134"/>
      <c r="Q81" s="135"/>
      <c r="R81" s="90"/>
      <c r="S81" s="134"/>
      <c r="T81" s="134"/>
      <c r="U81" s="134"/>
      <c r="V81" s="134"/>
      <c r="W81" s="134"/>
      <c r="X81" s="134"/>
      <c r="Y81" s="134"/>
      <c r="Z81" s="134"/>
      <c r="AA81" s="134"/>
      <c r="AE81" s="134"/>
      <c r="AF81" s="134"/>
      <c r="AG81" s="134"/>
      <c r="AH81" s="134"/>
    </row>
    <row r="82" spans="1:35" ht="15" x14ac:dyDescent="0.25">
      <c r="A82" s="104" t="s">
        <v>10</v>
      </c>
      <c r="H82" s="104" t="s">
        <v>48</v>
      </c>
      <c r="O82" s="104" t="s">
        <v>49</v>
      </c>
      <c r="Q82" s="91"/>
      <c r="R82" s="91"/>
    </row>
    <row r="83" spans="1:35" ht="15" x14ac:dyDescent="0.25">
      <c r="A83" s="104"/>
      <c r="H83" s="136" t="str">
        <f>CONCATENATE("FAG ",YEAR($C$39)-1)</f>
        <v>FAG 2019</v>
      </c>
      <c r="I83" s="137" t="s">
        <v>15</v>
      </c>
      <c r="J83" s="137" t="s">
        <v>15</v>
      </c>
      <c r="K83" s="137" t="s">
        <v>36</v>
      </c>
      <c r="L83" s="137" t="s">
        <v>37</v>
      </c>
      <c r="M83" s="137" t="s">
        <v>4</v>
      </c>
      <c r="N83" s="136"/>
      <c r="O83" s="138" t="s">
        <v>27</v>
      </c>
      <c r="P83" s="138"/>
      <c r="Q83" s="139"/>
      <c r="R83" s="92" t="s">
        <v>59</v>
      </c>
      <c r="S83" s="140" t="s">
        <v>29</v>
      </c>
      <c r="T83" s="140" t="s">
        <v>58</v>
      </c>
      <c r="U83" s="140" t="s">
        <v>26</v>
      </c>
      <c r="V83" s="140" t="s">
        <v>26</v>
      </c>
      <c r="W83" s="141" t="s">
        <v>9</v>
      </c>
      <c r="X83" s="140" t="s">
        <v>9</v>
      </c>
      <c r="Y83" s="141" t="s">
        <v>12</v>
      </c>
      <c r="Z83" s="140" t="s">
        <v>12</v>
      </c>
      <c r="AA83" s="140" t="s">
        <v>55</v>
      </c>
      <c r="AB83" s="140" t="s">
        <v>53</v>
      </c>
      <c r="AC83" s="140" t="s">
        <v>54</v>
      </c>
      <c r="AD83" s="142" t="s">
        <v>22</v>
      </c>
      <c r="AE83" s="142" t="s">
        <v>22</v>
      </c>
      <c r="AF83" s="140" t="s">
        <v>13</v>
      </c>
      <c r="AG83" s="140" t="s">
        <v>52</v>
      </c>
      <c r="AH83" s="140" t="s">
        <v>14</v>
      </c>
      <c r="AI83" s="140" t="s">
        <v>40</v>
      </c>
    </row>
    <row r="84" spans="1:35" x14ac:dyDescent="0.2">
      <c r="B84" s="118" t="s">
        <v>15</v>
      </c>
      <c r="C84" s="118" t="s">
        <v>15</v>
      </c>
      <c r="D84" s="118" t="s">
        <v>36</v>
      </c>
      <c r="E84" s="118" t="s">
        <v>37</v>
      </c>
      <c r="F84" s="118" t="s">
        <v>4</v>
      </c>
      <c r="G84" s="117"/>
      <c r="H84" s="115"/>
      <c r="I84" s="143" t="s">
        <v>23</v>
      </c>
      <c r="J84" s="143" t="s">
        <v>24</v>
      </c>
      <c r="K84" s="143" t="s">
        <v>38</v>
      </c>
      <c r="L84" s="143" t="s">
        <v>38</v>
      </c>
      <c r="M84" s="143"/>
      <c r="N84" s="115"/>
      <c r="O84" s="144" t="s">
        <v>28</v>
      </c>
      <c r="P84" s="145" t="s">
        <v>26</v>
      </c>
      <c r="Q84" s="146"/>
      <c r="R84" s="93" t="s">
        <v>28</v>
      </c>
      <c r="S84" s="147" t="s">
        <v>28</v>
      </c>
      <c r="T84" s="147" t="s">
        <v>57</v>
      </c>
      <c r="U84" s="147" t="s">
        <v>57</v>
      </c>
      <c r="V84" s="147" t="s">
        <v>56</v>
      </c>
      <c r="W84" s="148"/>
      <c r="X84" s="149" t="s">
        <v>16</v>
      </c>
      <c r="Y84" s="148"/>
      <c r="Z84" s="149" t="s">
        <v>17</v>
      </c>
      <c r="AA84" s="149" t="s">
        <v>18</v>
      </c>
      <c r="AB84" s="149" t="s">
        <v>19</v>
      </c>
      <c r="AC84" s="149" t="s">
        <v>19</v>
      </c>
      <c r="AD84" s="147"/>
      <c r="AE84" s="147"/>
      <c r="AF84" s="147" t="s">
        <v>12</v>
      </c>
      <c r="AG84" s="147" t="s">
        <v>17</v>
      </c>
      <c r="AH84" s="147" t="s">
        <v>20</v>
      </c>
      <c r="AI84" s="147" t="s">
        <v>21</v>
      </c>
    </row>
    <row r="85" spans="1:35" x14ac:dyDescent="0.2">
      <c r="A85" s="94" t="s">
        <v>0</v>
      </c>
      <c r="B85" s="150" t="s">
        <v>23</v>
      </c>
      <c r="C85" s="150" t="s">
        <v>24</v>
      </c>
      <c r="D85" s="150" t="s">
        <v>38</v>
      </c>
      <c r="E85" s="150" t="s">
        <v>38</v>
      </c>
      <c r="F85" s="150"/>
      <c r="G85" s="151"/>
      <c r="H85" s="94" t="str">
        <f t="shared" ref="H85:H93" si="9">A85</f>
        <v>Politische Gemeinden</v>
      </c>
      <c r="I85" s="94">
        <f>YEAR($C$39)-1</f>
        <v>2019</v>
      </c>
      <c r="J85" s="94">
        <f>YEAR($C$39)-1</f>
        <v>2019</v>
      </c>
      <c r="K85" s="94">
        <f>YEAR($C$39)-1</f>
        <v>2019</v>
      </c>
      <c r="L85" s="94">
        <f>YEAR($C$39)-1</f>
        <v>2019</v>
      </c>
      <c r="M85" s="94">
        <f>YEAR($C$39)-1</f>
        <v>2019</v>
      </c>
      <c r="N85" s="94"/>
      <c r="O85" s="94">
        <f>YEAR($C$39)-3</f>
        <v>2017</v>
      </c>
      <c r="P85" s="94">
        <f>YEAR($C$39)-3</f>
        <v>2017</v>
      </c>
      <c r="Q85" s="152"/>
      <c r="R85" s="94">
        <f>YEAR($C$39)-3</f>
        <v>2017</v>
      </c>
      <c r="S85" s="94">
        <f>YEAR($C$39)-3</f>
        <v>2017</v>
      </c>
      <c r="T85" s="94">
        <f>YEAR($C$39)-3</f>
        <v>2017</v>
      </c>
      <c r="U85" s="94">
        <f>YEAR($C$39)-3</f>
        <v>2017</v>
      </c>
      <c r="V85" s="94">
        <v>2010</v>
      </c>
      <c r="W85" s="94">
        <f t="shared" ref="W85:AD85" si="10">YEAR($C$39)-3</f>
        <v>2017</v>
      </c>
      <c r="X85" s="94">
        <f t="shared" si="10"/>
        <v>2017</v>
      </c>
      <c r="Y85" s="94">
        <f t="shared" si="10"/>
        <v>2017</v>
      </c>
      <c r="Z85" s="94">
        <f t="shared" si="10"/>
        <v>2017</v>
      </c>
      <c r="AA85" s="94">
        <f t="shared" si="10"/>
        <v>2017</v>
      </c>
      <c r="AB85" s="94">
        <f t="shared" si="10"/>
        <v>2017</v>
      </c>
      <c r="AC85" s="94">
        <f t="shared" si="10"/>
        <v>2017</v>
      </c>
      <c r="AD85" s="94">
        <f t="shared" si="10"/>
        <v>2017</v>
      </c>
      <c r="AE85" s="94">
        <v>2010</v>
      </c>
      <c r="AF85" s="94">
        <f>YEAR($C$39)-3</f>
        <v>2017</v>
      </c>
      <c r="AG85" s="94">
        <f>YEAR($C$39)-3</f>
        <v>2017</v>
      </c>
      <c r="AH85" s="94">
        <f>YEAR($C$39)-3</f>
        <v>2017</v>
      </c>
      <c r="AI85" s="94">
        <f>YEAR($C$39)-3</f>
        <v>2017</v>
      </c>
    </row>
    <row r="86" spans="1:35" x14ac:dyDescent="0.2">
      <c r="A86" s="99" t="str">
        <f t="shared" ref="A86:A93" si="11">IF(A42="","",A42)</f>
        <v/>
      </c>
      <c r="B86" s="114" t="str">
        <f>IFERROR(AVERAGE(I86,I102,I117,I132),"")</f>
        <v/>
      </c>
      <c r="C86" s="114" t="str">
        <f>IFERROR(AVERAGE(J86,J102,J117,J132),"")</f>
        <v/>
      </c>
      <c r="D86" s="114" t="str">
        <f>IFERROR(AVERAGE(K86,K102,K117,K132),"")</f>
        <v/>
      </c>
      <c r="E86" s="114" t="str">
        <f>IFERROR(AVERAGE(L86,L102,L117,L132),"")</f>
        <v/>
      </c>
      <c r="F86" s="114" t="str">
        <f>IFERROR(AVERAGE(M86,M102,M117,M132),"")</f>
        <v/>
      </c>
      <c r="G86" s="125"/>
      <c r="H86" s="98" t="str">
        <f t="shared" si="9"/>
        <v/>
      </c>
      <c r="I86" s="153" t="str">
        <f t="shared" ref="I86:I93" si="12">IF(H86="","",ROUND(IF(S86&lt;=95%*T86,(95%*T86-S86)*W86*P86/100,0),0))</f>
        <v/>
      </c>
      <c r="J86" s="153" t="str">
        <f t="shared" ref="J86:J93" si="13">IF(H86="","",ROUND(IF(S86&gt;=110%*T86,-((S86-110%*T86)*70%*W86*(U86/V86)),0),0))</f>
        <v/>
      </c>
      <c r="K86" s="153" t="str">
        <f t="shared" ref="K86:K93" si="14">IF(H86="","",ROUND(IF(AF86&gt;=110%*(Z86/X86),MAX(((AF86-110%*(Z86/X86))*W86*12000*AD86/AE86)*(1-(U86*1.3-P86)/(U86*0.55)),0),0),0))</f>
        <v/>
      </c>
      <c r="L86" s="153" t="str">
        <f t="shared" ref="L86:L93" si="15">IF(H86="","",ROUND(IF(OR(AH86&lt;=150,AI86&gt;=15%),MAX((400-AH86+15*AI86*100)*W86*(AD86/AE86)*(1-(U86*1.3-P86)/(U86*0.55)),0),0),0))</f>
        <v/>
      </c>
      <c r="M86" s="153" t="str">
        <f>IF(H86="","",SUM(I86:L86))</f>
        <v/>
      </c>
      <c r="O86" s="154"/>
      <c r="P86" s="155"/>
      <c r="Q86" s="156"/>
      <c r="R86" s="157"/>
      <c r="S86" s="158"/>
      <c r="T86" s="154"/>
      <c r="U86" s="155"/>
      <c r="V86" s="99" t="str">
        <f t="shared" ref="V86:V93" si="16">IF(H86="","",100.87)</f>
        <v/>
      </c>
      <c r="W86" s="153" t="str">
        <f t="shared" ref="W86:W93" si="17">IF(H86="","",I63)</f>
        <v/>
      </c>
      <c r="X86" s="154"/>
      <c r="Y86" s="154"/>
      <c r="Z86" s="154"/>
      <c r="AA86" s="159"/>
      <c r="AB86" s="154"/>
      <c r="AC86" s="154"/>
      <c r="AD86" s="160"/>
      <c r="AE86" s="161" t="str">
        <f t="shared" ref="AE86:AE93" si="18">IF(H86="","",104.2)</f>
        <v/>
      </c>
      <c r="AF86" s="162" t="str">
        <f t="shared" ref="AF86:AF93" si="19">IF(H86="","",Y86/W86)</f>
        <v/>
      </c>
      <c r="AG86" s="162" t="str">
        <f t="shared" ref="AG86:AG93" si="20">IF(H86="","",Z86/X86)</f>
        <v/>
      </c>
      <c r="AH86" s="163" t="str">
        <f t="shared" ref="AH86:AH93" si="21">IF(H86="","",ROUND(W86/AA86,2))</f>
        <v/>
      </c>
      <c r="AI86" s="164" t="str">
        <f t="shared" ref="AI86:AI93" si="22">IF(H86="","",ROUND(AB86/AC86,4))</f>
        <v/>
      </c>
    </row>
    <row r="87" spans="1:35" x14ac:dyDescent="0.2">
      <c r="A87" s="99" t="str">
        <f t="shared" si="11"/>
        <v/>
      </c>
      <c r="B87" s="114" t="str">
        <f t="shared" ref="B87:F93" si="23">IFERROR(AVERAGE(I87,I103,I118,I133),"")</f>
        <v/>
      </c>
      <c r="C87" s="114" t="str">
        <f t="shared" si="23"/>
        <v/>
      </c>
      <c r="D87" s="114" t="str">
        <f t="shared" si="23"/>
        <v/>
      </c>
      <c r="E87" s="114" t="str">
        <f t="shared" si="23"/>
        <v/>
      </c>
      <c r="F87" s="114" t="str">
        <f t="shared" si="23"/>
        <v/>
      </c>
      <c r="G87" s="125"/>
      <c r="H87" s="98" t="str">
        <f t="shared" si="9"/>
        <v/>
      </c>
      <c r="I87" s="153" t="str">
        <f t="shared" si="12"/>
        <v/>
      </c>
      <c r="J87" s="153" t="str">
        <f t="shared" si="13"/>
        <v/>
      </c>
      <c r="K87" s="153" t="str">
        <f t="shared" si="14"/>
        <v/>
      </c>
      <c r="L87" s="153" t="str">
        <f t="shared" si="15"/>
        <v/>
      </c>
      <c r="M87" s="153" t="str">
        <f t="shared" ref="M87:M93" si="24">IF(H87="","",SUM(I87:L87))</f>
        <v/>
      </c>
      <c r="O87" s="154"/>
      <c r="P87" s="155"/>
      <c r="Q87" s="156"/>
      <c r="R87" s="157"/>
      <c r="S87" s="158"/>
      <c r="T87" s="153" t="str">
        <f t="shared" ref="T87:T93" si="25">IF(H87="","",$T$86)</f>
        <v/>
      </c>
      <c r="U87" s="165" t="str">
        <f t="shared" ref="U87:U93" si="26">IF(H87="","",$U$86)</f>
        <v/>
      </c>
      <c r="V87" s="99" t="str">
        <f t="shared" si="16"/>
        <v/>
      </c>
      <c r="W87" s="153" t="str">
        <f t="shared" si="17"/>
        <v/>
      </c>
      <c r="X87" s="153" t="str">
        <f t="shared" ref="X87:X93" si="27">IF(H87="","",$X$86)</f>
        <v/>
      </c>
      <c r="Y87" s="154"/>
      <c r="Z87" s="153" t="str">
        <f t="shared" ref="Z87:Z93" si="28">IF(H87="","",$Z$86)</f>
        <v/>
      </c>
      <c r="AA87" s="159"/>
      <c r="AB87" s="154"/>
      <c r="AC87" s="154"/>
      <c r="AD87" s="166" t="str">
        <f t="shared" ref="AD87:AD93" si="29">IF(H87="","",$AD$86)</f>
        <v/>
      </c>
      <c r="AE87" s="161" t="str">
        <f t="shared" si="18"/>
        <v/>
      </c>
      <c r="AF87" s="162" t="str">
        <f t="shared" si="19"/>
        <v/>
      </c>
      <c r="AG87" s="162" t="str">
        <f t="shared" si="20"/>
        <v/>
      </c>
      <c r="AH87" s="163" t="str">
        <f t="shared" si="21"/>
        <v/>
      </c>
      <c r="AI87" s="164" t="str">
        <f t="shared" si="22"/>
        <v/>
      </c>
    </row>
    <row r="88" spans="1:35" x14ac:dyDescent="0.2">
      <c r="A88" s="99" t="str">
        <f t="shared" si="11"/>
        <v/>
      </c>
      <c r="B88" s="114" t="str">
        <f t="shared" si="23"/>
        <v/>
      </c>
      <c r="C88" s="114" t="str">
        <f t="shared" si="23"/>
        <v/>
      </c>
      <c r="D88" s="114" t="str">
        <f t="shared" si="23"/>
        <v/>
      </c>
      <c r="E88" s="114" t="str">
        <f t="shared" si="23"/>
        <v/>
      </c>
      <c r="F88" s="114" t="str">
        <f t="shared" si="23"/>
        <v/>
      </c>
      <c r="G88" s="125"/>
      <c r="H88" s="98" t="str">
        <f t="shared" si="9"/>
        <v/>
      </c>
      <c r="I88" s="153" t="str">
        <f t="shared" si="12"/>
        <v/>
      </c>
      <c r="J88" s="153" t="str">
        <f t="shared" si="13"/>
        <v/>
      </c>
      <c r="K88" s="153" t="str">
        <f t="shared" si="14"/>
        <v/>
      </c>
      <c r="L88" s="153" t="str">
        <f t="shared" si="15"/>
        <v/>
      </c>
      <c r="M88" s="153" t="str">
        <f t="shared" si="24"/>
        <v/>
      </c>
      <c r="O88" s="154"/>
      <c r="P88" s="155"/>
      <c r="Q88" s="156"/>
      <c r="R88" s="157"/>
      <c r="S88" s="158"/>
      <c r="T88" s="153" t="str">
        <f t="shared" si="25"/>
        <v/>
      </c>
      <c r="U88" s="165" t="str">
        <f t="shared" si="26"/>
        <v/>
      </c>
      <c r="V88" s="99" t="str">
        <f t="shared" si="16"/>
        <v/>
      </c>
      <c r="W88" s="153" t="str">
        <f t="shared" si="17"/>
        <v/>
      </c>
      <c r="X88" s="153" t="str">
        <f t="shared" si="27"/>
        <v/>
      </c>
      <c r="Y88" s="154"/>
      <c r="Z88" s="153" t="str">
        <f t="shared" si="28"/>
        <v/>
      </c>
      <c r="AA88" s="159"/>
      <c r="AB88" s="154"/>
      <c r="AC88" s="154"/>
      <c r="AD88" s="166" t="str">
        <f t="shared" si="29"/>
        <v/>
      </c>
      <c r="AE88" s="161" t="str">
        <f t="shared" si="18"/>
        <v/>
      </c>
      <c r="AF88" s="162" t="str">
        <f t="shared" si="19"/>
        <v/>
      </c>
      <c r="AG88" s="162" t="str">
        <f t="shared" si="20"/>
        <v/>
      </c>
      <c r="AH88" s="163" t="str">
        <f t="shared" si="21"/>
        <v/>
      </c>
      <c r="AI88" s="164" t="str">
        <f t="shared" si="22"/>
        <v/>
      </c>
    </row>
    <row r="89" spans="1:35" x14ac:dyDescent="0.2">
      <c r="A89" s="103" t="str">
        <f t="shared" si="11"/>
        <v/>
      </c>
      <c r="B89" s="131" t="str">
        <f t="shared" si="23"/>
        <v/>
      </c>
      <c r="C89" s="131" t="str">
        <f t="shared" si="23"/>
        <v/>
      </c>
      <c r="D89" s="131" t="str">
        <f t="shared" si="23"/>
        <v/>
      </c>
      <c r="E89" s="131" t="str">
        <f t="shared" si="23"/>
        <v/>
      </c>
      <c r="F89" s="131" t="str">
        <f t="shared" si="23"/>
        <v/>
      </c>
      <c r="G89" s="167"/>
      <c r="H89" s="98" t="str">
        <f t="shared" si="9"/>
        <v/>
      </c>
      <c r="I89" s="153" t="str">
        <f t="shared" si="12"/>
        <v/>
      </c>
      <c r="J89" s="153" t="str">
        <f t="shared" si="13"/>
        <v/>
      </c>
      <c r="K89" s="153" t="str">
        <f t="shared" si="14"/>
        <v/>
      </c>
      <c r="L89" s="153" t="str">
        <f t="shared" si="15"/>
        <v/>
      </c>
      <c r="M89" s="153" t="str">
        <f t="shared" si="24"/>
        <v/>
      </c>
      <c r="O89" s="154"/>
      <c r="P89" s="155"/>
      <c r="Q89" s="156"/>
      <c r="R89" s="157"/>
      <c r="S89" s="158"/>
      <c r="T89" s="153" t="str">
        <f t="shared" si="25"/>
        <v/>
      </c>
      <c r="U89" s="165" t="str">
        <f t="shared" si="26"/>
        <v/>
      </c>
      <c r="V89" s="99" t="str">
        <f t="shared" si="16"/>
        <v/>
      </c>
      <c r="W89" s="153" t="str">
        <f t="shared" si="17"/>
        <v/>
      </c>
      <c r="X89" s="153" t="str">
        <f t="shared" si="27"/>
        <v/>
      </c>
      <c r="Y89" s="154"/>
      <c r="Z89" s="153" t="str">
        <f t="shared" si="28"/>
        <v/>
      </c>
      <c r="AA89" s="159"/>
      <c r="AB89" s="154"/>
      <c r="AC89" s="154"/>
      <c r="AD89" s="166" t="str">
        <f t="shared" si="29"/>
        <v/>
      </c>
      <c r="AE89" s="161" t="str">
        <f t="shared" si="18"/>
        <v/>
      </c>
      <c r="AF89" s="162" t="str">
        <f t="shared" si="19"/>
        <v/>
      </c>
      <c r="AG89" s="162" t="str">
        <f t="shared" si="20"/>
        <v/>
      </c>
      <c r="AH89" s="163" t="str">
        <f t="shared" si="21"/>
        <v/>
      </c>
      <c r="AI89" s="164" t="str">
        <f t="shared" si="22"/>
        <v/>
      </c>
    </row>
    <row r="90" spans="1:35" x14ac:dyDescent="0.2">
      <c r="A90" s="99" t="str">
        <f t="shared" si="11"/>
        <v/>
      </c>
      <c r="B90" s="114" t="str">
        <f t="shared" si="23"/>
        <v/>
      </c>
      <c r="C90" s="114" t="str">
        <f t="shared" si="23"/>
        <v/>
      </c>
      <c r="D90" s="114" t="str">
        <f t="shared" si="23"/>
        <v/>
      </c>
      <c r="E90" s="114" t="str">
        <f t="shared" si="23"/>
        <v/>
      </c>
      <c r="F90" s="114" t="str">
        <f t="shared" si="23"/>
        <v/>
      </c>
      <c r="G90" s="125"/>
      <c r="H90" s="98" t="str">
        <f t="shared" si="9"/>
        <v/>
      </c>
      <c r="I90" s="153" t="str">
        <f t="shared" si="12"/>
        <v/>
      </c>
      <c r="J90" s="153" t="str">
        <f t="shared" si="13"/>
        <v/>
      </c>
      <c r="K90" s="153" t="str">
        <f t="shared" si="14"/>
        <v/>
      </c>
      <c r="L90" s="153" t="str">
        <f t="shared" si="15"/>
        <v/>
      </c>
      <c r="M90" s="153" t="str">
        <f t="shared" si="24"/>
        <v/>
      </c>
      <c r="O90" s="154"/>
      <c r="P90" s="155"/>
      <c r="Q90" s="156"/>
      <c r="R90" s="157"/>
      <c r="S90" s="158"/>
      <c r="T90" s="153" t="str">
        <f t="shared" si="25"/>
        <v/>
      </c>
      <c r="U90" s="165" t="str">
        <f t="shared" si="26"/>
        <v/>
      </c>
      <c r="V90" s="99" t="str">
        <f t="shared" si="16"/>
        <v/>
      </c>
      <c r="W90" s="153" t="str">
        <f t="shared" si="17"/>
        <v/>
      </c>
      <c r="X90" s="153" t="str">
        <f t="shared" si="27"/>
        <v/>
      </c>
      <c r="Y90" s="154"/>
      <c r="Z90" s="153" t="str">
        <f t="shared" si="28"/>
        <v/>
      </c>
      <c r="AA90" s="159"/>
      <c r="AB90" s="154"/>
      <c r="AC90" s="154"/>
      <c r="AD90" s="166" t="str">
        <f t="shared" si="29"/>
        <v/>
      </c>
      <c r="AE90" s="161" t="str">
        <f t="shared" si="18"/>
        <v/>
      </c>
      <c r="AF90" s="162" t="str">
        <f t="shared" si="19"/>
        <v/>
      </c>
      <c r="AG90" s="162" t="str">
        <f t="shared" si="20"/>
        <v/>
      </c>
      <c r="AH90" s="163" t="str">
        <f t="shared" si="21"/>
        <v/>
      </c>
      <c r="AI90" s="164" t="str">
        <f t="shared" si="22"/>
        <v/>
      </c>
    </row>
    <row r="91" spans="1:35" x14ac:dyDescent="0.2">
      <c r="A91" s="99" t="str">
        <f t="shared" si="11"/>
        <v/>
      </c>
      <c r="B91" s="114" t="str">
        <f t="shared" si="23"/>
        <v/>
      </c>
      <c r="C91" s="114" t="str">
        <f t="shared" si="23"/>
        <v/>
      </c>
      <c r="D91" s="114" t="str">
        <f t="shared" si="23"/>
        <v/>
      </c>
      <c r="E91" s="114" t="str">
        <f t="shared" si="23"/>
        <v/>
      </c>
      <c r="F91" s="114" t="str">
        <f t="shared" si="23"/>
        <v/>
      </c>
      <c r="G91" s="125"/>
      <c r="H91" s="98" t="str">
        <f t="shared" si="9"/>
        <v/>
      </c>
      <c r="I91" s="153" t="str">
        <f t="shared" si="12"/>
        <v/>
      </c>
      <c r="J91" s="153" t="str">
        <f t="shared" si="13"/>
        <v/>
      </c>
      <c r="K91" s="153" t="str">
        <f t="shared" si="14"/>
        <v/>
      </c>
      <c r="L91" s="153" t="str">
        <f t="shared" si="15"/>
        <v/>
      </c>
      <c r="M91" s="153" t="str">
        <f t="shared" si="24"/>
        <v/>
      </c>
      <c r="O91" s="154"/>
      <c r="P91" s="155"/>
      <c r="Q91" s="156"/>
      <c r="R91" s="157"/>
      <c r="S91" s="158"/>
      <c r="T91" s="153" t="str">
        <f t="shared" si="25"/>
        <v/>
      </c>
      <c r="U91" s="165" t="str">
        <f t="shared" si="26"/>
        <v/>
      </c>
      <c r="V91" s="99" t="str">
        <f t="shared" si="16"/>
        <v/>
      </c>
      <c r="W91" s="153" t="str">
        <f t="shared" si="17"/>
        <v/>
      </c>
      <c r="X91" s="153" t="str">
        <f t="shared" si="27"/>
        <v/>
      </c>
      <c r="Y91" s="154"/>
      <c r="Z91" s="153" t="str">
        <f t="shared" si="28"/>
        <v/>
      </c>
      <c r="AA91" s="159"/>
      <c r="AB91" s="154"/>
      <c r="AC91" s="154"/>
      <c r="AD91" s="166" t="str">
        <f t="shared" si="29"/>
        <v/>
      </c>
      <c r="AE91" s="161" t="str">
        <f t="shared" si="18"/>
        <v/>
      </c>
      <c r="AF91" s="162" t="str">
        <f t="shared" si="19"/>
        <v/>
      </c>
      <c r="AG91" s="162" t="str">
        <f t="shared" si="20"/>
        <v/>
      </c>
      <c r="AH91" s="163" t="str">
        <f t="shared" si="21"/>
        <v/>
      </c>
      <c r="AI91" s="164" t="str">
        <f t="shared" si="22"/>
        <v/>
      </c>
    </row>
    <row r="92" spans="1:35" x14ac:dyDescent="0.2">
      <c r="A92" s="103" t="str">
        <f t="shared" si="11"/>
        <v/>
      </c>
      <c r="B92" s="131" t="str">
        <f t="shared" si="23"/>
        <v/>
      </c>
      <c r="C92" s="131" t="str">
        <f t="shared" si="23"/>
        <v/>
      </c>
      <c r="D92" s="131" t="str">
        <f t="shared" si="23"/>
        <v/>
      </c>
      <c r="E92" s="131" t="str">
        <f t="shared" si="23"/>
        <v/>
      </c>
      <c r="F92" s="131" t="str">
        <f t="shared" si="23"/>
        <v/>
      </c>
      <c r="G92" s="167"/>
      <c r="H92" s="98" t="str">
        <f t="shared" si="9"/>
        <v/>
      </c>
      <c r="I92" s="153" t="str">
        <f t="shared" si="12"/>
        <v/>
      </c>
      <c r="J92" s="153" t="str">
        <f t="shared" si="13"/>
        <v/>
      </c>
      <c r="K92" s="153" t="str">
        <f t="shared" si="14"/>
        <v/>
      </c>
      <c r="L92" s="153" t="str">
        <f t="shared" si="15"/>
        <v/>
      </c>
      <c r="M92" s="153" t="str">
        <f t="shared" si="24"/>
        <v/>
      </c>
      <c r="O92" s="154"/>
      <c r="P92" s="155"/>
      <c r="Q92" s="156"/>
      <c r="R92" s="157"/>
      <c r="S92" s="158"/>
      <c r="T92" s="153" t="str">
        <f t="shared" si="25"/>
        <v/>
      </c>
      <c r="U92" s="165" t="str">
        <f t="shared" si="26"/>
        <v/>
      </c>
      <c r="V92" s="99" t="str">
        <f t="shared" si="16"/>
        <v/>
      </c>
      <c r="W92" s="153" t="str">
        <f t="shared" si="17"/>
        <v/>
      </c>
      <c r="X92" s="153" t="str">
        <f t="shared" si="27"/>
        <v/>
      </c>
      <c r="Y92" s="154"/>
      <c r="Z92" s="153" t="str">
        <f t="shared" si="28"/>
        <v/>
      </c>
      <c r="AA92" s="159"/>
      <c r="AB92" s="154"/>
      <c r="AC92" s="154"/>
      <c r="AD92" s="166" t="str">
        <f t="shared" si="29"/>
        <v/>
      </c>
      <c r="AE92" s="161" t="str">
        <f t="shared" si="18"/>
        <v/>
      </c>
      <c r="AF92" s="162" t="str">
        <f t="shared" si="19"/>
        <v/>
      </c>
      <c r="AG92" s="162" t="str">
        <f t="shared" si="20"/>
        <v/>
      </c>
      <c r="AH92" s="163" t="str">
        <f t="shared" si="21"/>
        <v/>
      </c>
      <c r="AI92" s="164" t="str">
        <f t="shared" si="22"/>
        <v/>
      </c>
    </row>
    <row r="93" spans="1:35" x14ac:dyDescent="0.2">
      <c r="A93" s="168" t="str">
        <f t="shared" si="11"/>
        <v/>
      </c>
      <c r="B93" s="169" t="str">
        <f t="shared" si="23"/>
        <v/>
      </c>
      <c r="C93" s="169" t="str">
        <f t="shared" si="23"/>
        <v/>
      </c>
      <c r="D93" s="169" t="str">
        <f t="shared" si="23"/>
        <v/>
      </c>
      <c r="E93" s="169" t="str">
        <f t="shared" si="23"/>
        <v/>
      </c>
      <c r="F93" s="169" t="str">
        <f t="shared" si="23"/>
        <v/>
      </c>
      <c r="G93" s="167"/>
      <c r="H93" s="98" t="str">
        <f t="shared" si="9"/>
        <v/>
      </c>
      <c r="I93" s="153" t="str">
        <f t="shared" si="12"/>
        <v/>
      </c>
      <c r="J93" s="153" t="str">
        <f t="shared" si="13"/>
        <v/>
      </c>
      <c r="K93" s="153" t="str">
        <f t="shared" si="14"/>
        <v/>
      </c>
      <c r="L93" s="153" t="str">
        <f t="shared" si="15"/>
        <v/>
      </c>
      <c r="M93" s="153" t="str">
        <f t="shared" si="24"/>
        <v/>
      </c>
      <c r="O93" s="154"/>
      <c r="P93" s="155"/>
      <c r="Q93" s="156"/>
      <c r="R93" s="157"/>
      <c r="S93" s="158"/>
      <c r="T93" s="153" t="str">
        <f t="shared" si="25"/>
        <v/>
      </c>
      <c r="U93" s="165" t="str">
        <f t="shared" si="26"/>
        <v/>
      </c>
      <c r="V93" s="99" t="str">
        <f t="shared" si="16"/>
        <v/>
      </c>
      <c r="W93" s="153" t="str">
        <f t="shared" si="17"/>
        <v/>
      </c>
      <c r="X93" s="153" t="str">
        <f t="shared" si="27"/>
        <v/>
      </c>
      <c r="Y93" s="154"/>
      <c r="Z93" s="153" t="str">
        <f t="shared" si="28"/>
        <v/>
      </c>
      <c r="AA93" s="159"/>
      <c r="AB93" s="154"/>
      <c r="AC93" s="154"/>
      <c r="AD93" s="166" t="str">
        <f t="shared" si="29"/>
        <v/>
      </c>
      <c r="AE93" s="161" t="str">
        <f t="shared" si="18"/>
        <v/>
      </c>
      <c r="AF93" s="162" t="str">
        <f t="shared" si="19"/>
        <v/>
      </c>
      <c r="AG93" s="162" t="str">
        <f t="shared" si="20"/>
        <v/>
      </c>
      <c r="AH93" s="163" t="str">
        <f t="shared" si="21"/>
        <v/>
      </c>
      <c r="AI93" s="164" t="str">
        <f t="shared" si="22"/>
        <v/>
      </c>
    </row>
    <row r="94" spans="1:35" x14ac:dyDescent="0.2">
      <c r="A94" s="115" t="s">
        <v>47</v>
      </c>
      <c r="B94" s="131">
        <f>SUM(B86:B93)</f>
        <v>0</v>
      </c>
      <c r="C94" s="131">
        <f>SUM(C86:C93)</f>
        <v>0</v>
      </c>
      <c r="D94" s="131">
        <f>SUM(D86:D93)</f>
        <v>0</v>
      </c>
      <c r="E94" s="131">
        <f>SUM(E86:E93)</f>
        <v>0</v>
      </c>
      <c r="F94" s="131">
        <f>SUM(F86:F93)</f>
        <v>0</v>
      </c>
      <c r="G94" s="167"/>
      <c r="H94" s="136" t="str">
        <f>$A$94</f>
        <v>Summe einzeln</v>
      </c>
      <c r="I94" s="170">
        <f>SUM(I86:I93)</f>
        <v>0</v>
      </c>
      <c r="J94" s="170">
        <f t="shared" ref="J94:M94" si="30">SUM(J86:J93)</f>
        <v>0</v>
      </c>
      <c r="K94" s="170">
        <f t="shared" si="30"/>
        <v>0</v>
      </c>
      <c r="L94" s="170">
        <f t="shared" si="30"/>
        <v>0</v>
      </c>
      <c r="M94" s="171">
        <f t="shared" si="30"/>
        <v>0</v>
      </c>
      <c r="N94" s="136"/>
      <c r="O94" s="171"/>
      <c r="P94" s="172"/>
      <c r="Q94" s="95"/>
      <c r="R94" s="95"/>
      <c r="S94" s="136"/>
      <c r="T94" s="136"/>
      <c r="U94" s="136"/>
      <c r="V94" s="136"/>
      <c r="W94" s="136"/>
      <c r="X94" s="136"/>
      <c r="Y94" s="136"/>
      <c r="Z94" s="136"/>
      <c r="AA94" s="136"/>
      <c r="AB94" s="136"/>
      <c r="AC94" s="136"/>
      <c r="AD94" s="136"/>
      <c r="AE94" s="136"/>
      <c r="AF94" s="136"/>
      <c r="AG94" s="136"/>
      <c r="AH94" s="136"/>
      <c r="AI94" s="136"/>
    </row>
    <row r="95" spans="1:35" x14ac:dyDescent="0.2">
      <c r="A95" s="94" t="s">
        <v>25</v>
      </c>
      <c r="B95" s="169" t="str">
        <f>IFERROR(AVERAGE(I95,I111,I126,I141),"")</f>
        <v/>
      </c>
      <c r="C95" s="169" t="str">
        <f>IFERROR(AVERAGE(J95,J111,J126,J141),"")</f>
        <v/>
      </c>
      <c r="D95" s="169" t="str">
        <f>IFERROR(AVERAGE(K95,K111,K126,K141),"")</f>
        <v/>
      </c>
      <c r="E95" s="169" t="str">
        <f>IFERROR(AVERAGE(L95,L111,L126,L141),"")</f>
        <v/>
      </c>
      <c r="F95" s="169" t="str">
        <f>IFERROR(AVERAGE(M95,M111,M126,M141),"")</f>
        <v/>
      </c>
      <c r="G95" s="167"/>
      <c r="H95" s="94" t="str">
        <f>$A$95</f>
        <v>Fusionierte Gemeinde</v>
      </c>
      <c r="I95" s="173" t="e">
        <f>IF(H95="","",ROUND(IF(S95&lt;=95%*T95,(95%*T95-S95)*W95*P95/100,0),0))</f>
        <v>#DIV/0!</v>
      </c>
      <c r="J95" s="173" t="e">
        <f>IF(H95="","",ROUND(IF(S95&gt;=110%*T95,-((S95-110%*T95)*70%*W95*(U95/V95)),0),0))</f>
        <v>#DIV/0!</v>
      </c>
      <c r="K95" s="173" t="e">
        <f>IF(H95="","",ROUND(IF(AF95&gt;=110%*(Z95/X95),MAX(((AF95-110%*(Z95/X95))*W95*12000*AD95/AE95)*(1-(U95*1.3-P95)/(U95*0.55)),0),0),0))</f>
        <v>#DIV/0!</v>
      </c>
      <c r="L95" s="173" t="e">
        <f>IF(H95="","",ROUND(IF(OR(AH95&lt;=150,AI95&gt;=15%),MAX((400-AH95+15*AI95*100)*W95*(AD95/AE95)*(1-(U95*1.3-P95)/(U95*0.55)),0),0),0))</f>
        <v>#DIV/0!</v>
      </c>
      <c r="M95" s="173" t="e">
        <f>SUM(I95:L95)</f>
        <v>#DIV/0!</v>
      </c>
      <c r="N95" s="94"/>
      <c r="O95" s="174"/>
      <c r="P95" s="175" t="e">
        <f>ROUND(SUMPRODUCT(O86:O93,P86:P93)/SUM(O86:O93),2)</f>
        <v>#DIV/0!</v>
      </c>
      <c r="Q95" s="176"/>
      <c r="R95" s="96">
        <f>SUM(R86:R93)</f>
        <v>0</v>
      </c>
      <c r="S95" s="96" t="e">
        <f>ROUND(R95/W95,0)</f>
        <v>#DIV/0!</v>
      </c>
      <c r="T95" s="173">
        <f>$T$86</f>
        <v>0</v>
      </c>
      <c r="U95" s="175">
        <f>$U$86</f>
        <v>0</v>
      </c>
      <c r="V95" s="177" t="str">
        <f>$V$86</f>
        <v/>
      </c>
      <c r="W95" s="96">
        <f>SUM(W86:W93)</f>
        <v>0</v>
      </c>
      <c r="X95" s="173">
        <f>$X$86</f>
        <v>0</v>
      </c>
      <c r="Y95" s="96">
        <f>SUM(Y86:Y93)</f>
        <v>0</v>
      </c>
      <c r="Z95" s="173">
        <f>$Z$86</f>
        <v>0</v>
      </c>
      <c r="AA95" s="178">
        <f>SUM(AA86:AA93)</f>
        <v>0</v>
      </c>
      <c r="AB95" s="179">
        <f>SUM(AB86:AB93)</f>
        <v>0</v>
      </c>
      <c r="AC95" s="179">
        <f>SUM(AC86:AC93)</f>
        <v>0</v>
      </c>
      <c r="AD95" s="177">
        <f>$AD$86</f>
        <v>0</v>
      </c>
      <c r="AE95" s="180">
        <v>104.2</v>
      </c>
      <c r="AF95" s="181" t="e">
        <f>Y95/W95</f>
        <v>#DIV/0!</v>
      </c>
      <c r="AG95" s="181" t="e">
        <f>Z95/X95</f>
        <v>#DIV/0!</v>
      </c>
      <c r="AH95" s="178" t="e">
        <f>ROUND(W95/AA95,2)</f>
        <v>#DIV/0!</v>
      </c>
      <c r="AI95" s="182" t="e">
        <f>ROUND(AB95/AC95,4)</f>
        <v>#DIV/0!</v>
      </c>
    </row>
    <row r="96" spans="1:35" x14ac:dyDescent="0.2">
      <c r="A96" s="98" t="s">
        <v>11</v>
      </c>
      <c r="B96" s="114" t="str">
        <f>IFERROR(MAX(B94-B95,0),"")</f>
        <v/>
      </c>
      <c r="C96" s="114" t="str">
        <f>IFERROR(MAX(C94-C95,0),"")</f>
        <v/>
      </c>
      <c r="D96" s="114" t="str">
        <f>IFERROR(MAX(D94-D95,0),"")</f>
        <v/>
      </c>
      <c r="E96" s="114" t="str">
        <f>IFERROR(MAX(E94-E95,0),"")</f>
        <v/>
      </c>
      <c r="F96" s="114" t="str">
        <f>IFERROR(MAX(F94-F95,0),"")</f>
        <v/>
      </c>
      <c r="G96" s="125"/>
      <c r="Q96" s="91"/>
      <c r="R96" s="91"/>
    </row>
    <row r="97" spans="1:35" x14ac:dyDescent="0.2">
      <c r="I97" s="99"/>
      <c r="J97" s="99"/>
      <c r="Q97" s="91"/>
      <c r="R97" s="91"/>
    </row>
    <row r="98" spans="1:35" ht="15" x14ac:dyDescent="0.25">
      <c r="A98" s="107"/>
      <c r="B98" s="108"/>
      <c r="C98" s="108"/>
      <c r="D98" s="108"/>
      <c r="E98" s="108"/>
      <c r="F98" s="110">
        <f>IF(F96&lt;&gt;"",F96*(100%+75%+50%+25%),0)</f>
        <v>0</v>
      </c>
      <c r="G98" s="111"/>
      <c r="I98" s="99"/>
      <c r="J98" s="99"/>
      <c r="Q98" s="91"/>
      <c r="R98" s="91"/>
    </row>
    <row r="99" spans="1:35" x14ac:dyDescent="0.2">
      <c r="H99" s="136" t="str">
        <f>CONCATENATE("FAG ",YEAR($C$39)-2)</f>
        <v>FAG 2018</v>
      </c>
      <c r="I99" s="137" t="s">
        <v>15</v>
      </c>
      <c r="J99" s="137" t="s">
        <v>15</v>
      </c>
      <c r="K99" s="137" t="s">
        <v>36</v>
      </c>
      <c r="L99" s="137" t="s">
        <v>37</v>
      </c>
      <c r="M99" s="137" t="s">
        <v>4</v>
      </c>
      <c r="N99" s="136"/>
      <c r="O99" s="138" t="s">
        <v>27</v>
      </c>
      <c r="P99" s="138"/>
      <c r="Q99" s="139"/>
      <c r="R99" s="92" t="s">
        <v>59</v>
      </c>
      <c r="S99" s="140" t="s">
        <v>29</v>
      </c>
      <c r="T99" s="140" t="s">
        <v>58</v>
      </c>
      <c r="U99" s="140" t="s">
        <v>26</v>
      </c>
      <c r="V99" s="140" t="s">
        <v>26</v>
      </c>
      <c r="W99" s="141" t="s">
        <v>9</v>
      </c>
      <c r="X99" s="140" t="s">
        <v>9</v>
      </c>
      <c r="Y99" s="141" t="s">
        <v>12</v>
      </c>
      <c r="Z99" s="140" t="s">
        <v>12</v>
      </c>
      <c r="AA99" s="140" t="s">
        <v>55</v>
      </c>
      <c r="AB99" s="140" t="s">
        <v>53</v>
      </c>
      <c r="AC99" s="140" t="s">
        <v>54</v>
      </c>
      <c r="AD99" s="142" t="s">
        <v>22</v>
      </c>
      <c r="AE99" s="142" t="s">
        <v>22</v>
      </c>
      <c r="AF99" s="140" t="s">
        <v>13</v>
      </c>
      <c r="AG99" s="140" t="s">
        <v>52</v>
      </c>
      <c r="AH99" s="140" t="s">
        <v>14</v>
      </c>
      <c r="AI99" s="140" t="s">
        <v>40</v>
      </c>
    </row>
    <row r="100" spans="1:35" ht="15" x14ac:dyDescent="0.25">
      <c r="A100" s="108" t="s">
        <v>45</v>
      </c>
      <c r="B100" s="108"/>
      <c r="C100" s="108"/>
      <c r="D100" s="108"/>
      <c r="E100" s="108"/>
      <c r="F100" s="110">
        <f>F53+F58+F79+F98</f>
        <v>0</v>
      </c>
      <c r="G100" s="111"/>
      <c r="H100" s="115"/>
      <c r="I100" s="143" t="s">
        <v>23</v>
      </c>
      <c r="J100" s="143" t="s">
        <v>24</v>
      </c>
      <c r="K100" s="143" t="s">
        <v>38</v>
      </c>
      <c r="L100" s="143" t="s">
        <v>38</v>
      </c>
      <c r="M100" s="143"/>
      <c r="N100" s="115"/>
      <c r="O100" s="144" t="s">
        <v>28</v>
      </c>
      <c r="P100" s="145" t="s">
        <v>26</v>
      </c>
      <c r="Q100" s="146"/>
      <c r="R100" s="93" t="s">
        <v>28</v>
      </c>
      <c r="S100" s="147" t="s">
        <v>28</v>
      </c>
      <c r="T100" s="147" t="s">
        <v>57</v>
      </c>
      <c r="U100" s="147" t="s">
        <v>57</v>
      </c>
      <c r="V100" s="147" t="s">
        <v>56</v>
      </c>
      <c r="W100" s="148"/>
      <c r="X100" s="149" t="s">
        <v>16</v>
      </c>
      <c r="Y100" s="148"/>
      <c r="Z100" s="149" t="s">
        <v>17</v>
      </c>
      <c r="AA100" s="149" t="s">
        <v>18</v>
      </c>
      <c r="AB100" s="149" t="s">
        <v>19</v>
      </c>
      <c r="AC100" s="149" t="s">
        <v>19</v>
      </c>
      <c r="AD100" s="147"/>
      <c r="AE100" s="147"/>
      <c r="AF100" s="147" t="s">
        <v>12</v>
      </c>
      <c r="AG100" s="147" t="s">
        <v>17</v>
      </c>
      <c r="AH100" s="147" t="s">
        <v>20</v>
      </c>
      <c r="AI100" s="147" t="s">
        <v>21</v>
      </c>
    </row>
    <row r="101" spans="1:35" x14ac:dyDescent="0.2">
      <c r="H101" s="94" t="str">
        <f t="shared" ref="H101:H109" si="31">A85</f>
        <v>Politische Gemeinden</v>
      </c>
      <c r="I101" s="94">
        <f>YEAR($C$39)-2</f>
        <v>2018</v>
      </c>
      <c r="J101" s="94">
        <f>YEAR($C$39)-2</f>
        <v>2018</v>
      </c>
      <c r="K101" s="94">
        <f>YEAR($C$39)-2</f>
        <v>2018</v>
      </c>
      <c r="L101" s="94">
        <f>YEAR($C$39)-2</f>
        <v>2018</v>
      </c>
      <c r="M101" s="94">
        <f>YEAR($C$39)-2</f>
        <v>2018</v>
      </c>
      <c r="N101" s="94"/>
      <c r="O101" s="94">
        <f>YEAR($C$39)-4</f>
        <v>2016</v>
      </c>
      <c r="P101" s="94">
        <f>YEAR($C$39)-4</f>
        <v>2016</v>
      </c>
      <c r="Q101" s="152"/>
      <c r="R101" s="94">
        <f>YEAR($C$39)-4</f>
        <v>2016</v>
      </c>
      <c r="S101" s="94">
        <f>YEAR($C$39)-4</f>
        <v>2016</v>
      </c>
      <c r="T101" s="94">
        <f>YEAR($C$39)-4</f>
        <v>2016</v>
      </c>
      <c r="U101" s="94">
        <f>YEAR($C$39)-4</f>
        <v>2016</v>
      </c>
      <c r="V101" s="94">
        <v>2010</v>
      </c>
      <c r="W101" s="94">
        <f t="shared" ref="W101:AD101" si="32">YEAR($C$39)-4</f>
        <v>2016</v>
      </c>
      <c r="X101" s="94">
        <f t="shared" si="32"/>
        <v>2016</v>
      </c>
      <c r="Y101" s="94">
        <f t="shared" si="32"/>
        <v>2016</v>
      </c>
      <c r="Z101" s="94">
        <f t="shared" si="32"/>
        <v>2016</v>
      </c>
      <c r="AA101" s="94">
        <f t="shared" si="32"/>
        <v>2016</v>
      </c>
      <c r="AB101" s="94">
        <f t="shared" si="32"/>
        <v>2016</v>
      </c>
      <c r="AC101" s="94">
        <f t="shared" si="32"/>
        <v>2016</v>
      </c>
      <c r="AD101" s="94">
        <f t="shared" si="32"/>
        <v>2016</v>
      </c>
      <c r="AE101" s="94">
        <v>2010</v>
      </c>
      <c r="AF101" s="94">
        <f>YEAR($C$39)-4</f>
        <v>2016</v>
      </c>
      <c r="AG101" s="94">
        <f>YEAR($C$39)-4</f>
        <v>2016</v>
      </c>
      <c r="AH101" s="94">
        <f>YEAR($C$39)-4</f>
        <v>2016</v>
      </c>
      <c r="AI101" s="94">
        <f>YEAR($C$39)-4</f>
        <v>2016</v>
      </c>
    </row>
    <row r="102" spans="1:35" x14ac:dyDescent="0.2">
      <c r="H102" s="98" t="str">
        <f t="shared" si="31"/>
        <v/>
      </c>
      <c r="I102" s="153" t="str">
        <f t="shared" ref="I102:I109" si="33">IF(H102="","",ROUND(IF(S102&lt;=95%*T102,(95%*T102-S102)*W102*P102/100,0),0))</f>
        <v/>
      </c>
      <c r="J102" s="153" t="str">
        <f t="shared" ref="J102:J109" si="34">IF(H102="","",ROUND(IF(S102&gt;=110%*T102,-((S102-110%*T102)*70%*W102*(U102/V102)),0),0))</f>
        <v/>
      </c>
      <c r="K102" s="153" t="str">
        <f t="shared" ref="K102:K109" si="35">IF(H102="","",ROUND(IF(AF102&gt;=110%*(Z102/X102),MAX(((AF102-110%*(Z102/X102))*W102*12000*AD102/AE102)*(1-(U102*1.3-P102)/(U102*0.55)),0),0),0))</f>
        <v/>
      </c>
      <c r="L102" s="153" t="str">
        <f t="shared" ref="L102:L109" si="36">IF(H102="","",ROUND(IF(OR(AH102&lt;=150,AI102&gt;=15%),MAX((400-AH102+15*AI102*100)*W102*(AD102/AE102)*(1-(U102*1.3-P102)/(U102*0.55)),0),0),0))</f>
        <v/>
      </c>
      <c r="M102" s="153" t="str">
        <f>IF(H102="","",SUM(I102:L102))</f>
        <v/>
      </c>
      <c r="O102" s="154"/>
      <c r="P102" s="155"/>
      <c r="Q102" s="156"/>
      <c r="R102" s="157"/>
      <c r="S102" s="158"/>
      <c r="T102" s="154"/>
      <c r="U102" s="155"/>
      <c r="V102" s="99" t="str">
        <f t="shared" ref="V102:V109" si="37">IF(H102="","",100.87)</f>
        <v/>
      </c>
      <c r="W102" s="158"/>
      <c r="X102" s="154"/>
      <c r="Y102" s="154"/>
      <c r="Z102" s="154"/>
      <c r="AA102" s="159"/>
      <c r="AB102" s="154"/>
      <c r="AC102" s="154"/>
      <c r="AD102" s="160"/>
      <c r="AE102" s="161" t="str">
        <f t="shared" ref="AE102:AE109" si="38">IF(H102="","",104.2)</f>
        <v/>
      </c>
      <c r="AF102" s="162" t="str">
        <f t="shared" ref="AF102:AF109" si="39">IF(H102="","",Y102/W102)</f>
        <v/>
      </c>
      <c r="AG102" s="162" t="str">
        <f t="shared" ref="AG102:AG109" si="40">IF(H102="","",Z102/X102)</f>
        <v/>
      </c>
      <c r="AH102" s="163" t="str">
        <f t="shared" ref="AH102:AH109" si="41">IF(H102="","",ROUND(W102/AA102,2))</f>
        <v/>
      </c>
      <c r="AI102" s="164" t="str">
        <f t="shared" ref="AI102:AI109" si="42">IF(H102="","",ROUND(AB102/AC102,4))</f>
        <v/>
      </c>
    </row>
    <row r="103" spans="1:35" x14ac:dyDescent="0.2">
      <c r="H103" s="98" t="str">
        <f t="shared" si="31"/>
        <v/>
      </c>
      <c r="I103" s="153" t="str">
        <f t="shared" si="33"/>
        <v/>
      </c>
      <c r="J103" s="153" t="str">
        <f t="shared" si="34"/>
        <v/>
      </c>
      <c r="K103" s="153" t="str">
        <f t="shared" si="35"/>
        <v/>
      </c>
      <c r="L103" s="153" t="str">
        <f t="shared" si="36"/>
        <v/>
      </c>
      <c r="M103" s="153" t="str">
        <f t="shared" ref="M103:M105" si="43">IF(H103="","",SUM(I103:L103))</f>
        <v/>
      </c>
      <c r="O103" s="154"/>
      <c r="P103" s="155"/>
      <c r="Q103" s="156"/>
      <c r="R103" s="157"/>
      <c r="S103" s="158"/>
      <c r="T103" s="153" t="str">
        <f t="shared" ref="T103:T109" si="44">IF(H103="","",$T$102)</f>
        <v/>
      </c>
      <c r="U103" s="165" t="str">
        <f t="shared" ref="U103:U109" si="45">IF(H103="","",$U$102)</f>
        <v/>
      </c>
      <c r="V103" s="99" t="str">
        <f t="shared" si="37"/>
        <v/>
      </c>
      <c r="W103" s="158"/>
      <c r="X103" s="153" t="str">
        <f t="shared" ref="X103:X109" si="46">IF(H103="","",$X$102)</f>
        <v/>
      </c>
      <c r="Y103" s="154"/>
      <c r="Z103" s="153" t="str">
        <f t="shared" ref="Z103:Z109" si="47">IF(H103="","",$Z$102)</f>
        <v/>
      </c>
      <c r="AA103" s="159"/>
      <c r="AB103" s="154"/>
      <c r="AC103" s="154"/>
      <c r="AD103" s="166" t="str">
        <f t="shared" ref="AD103:AD109" si="48">IF(H103="","",$AD$102)</f>
        <v/>
      </c>
      <c r="AE103" s="161" t="str">
        <f t="shared" si="38"/>
        <v/>
      </c>
      <c r="AF103" s="162" t="str">
        <f t="shared" si="39"/>
        <v/>
      </c>
      <c r="AG103" s="162" t="str">
        <f t="shared" si="40"/>
        <v/>
      </c>
      <c r="AH103" s="163" t="str">
        <f t="shared" si="41"/>
        <v/>
      </c>
      <c r="AI103" s="164" t="str">
        <f t="shared" si="42"/>
        <v/>
      </c>
    </row>
    <row r="104" spans="1:35" x14ac:dyDescent="0.2">
      <c r="H104" s="98" t="str">
        <f t="shared" si="31"/>
        <v/>
      </c>
      <c r="I104" s="153" t="str">
        <f t="shared" si="33"/>
        <v/>
      </c>
      <c r="J104" s="153" t="str">
        <f t="shared" si="34"/>
        <v/>
      </c>
      <c r="K104" s="153" t="str">
        <f t="shared" si="35"/>
        <v/>
      </c>
      <c r="L104" s="153" t="str">
        <f t="shared" si="36"/>
        <v/>
      </c>
      <c r="M104" s="153" t="str">
        <f t="shared" si="43"/>
        <v/>
      </c>
      <c r="O104" s="154"/>
      <c r="P104" s="155"/>
      <c r="Q104" s="156"/>
      <c r="R104" s="157"/>
      <c r="S104" s="158"/>
      <c r="T104" s="153" t="str">
        <f t="shared" si="44"/>
        <v/>
      </c>
      <c r="U104" s="165" t="str">
        <f t="shared" si="45"/>
        <v/>
      </c>
      <c r="V104" s="99" t="str">
        <f t="shared" si="37"/>
        <v/>
      </c>
      <c r="W104" s="158"/>
      <c r="X104" s="153" t="str">
        <f t="shared" si="46"/>
        <v/>
      </c>
      <c r="Y104" s="154"/>
      <c r="Z104" s="153" t="str">
        <f t="shared" si="47"/>
        <v/>
      </c>
      <c r="AA104" s="159"/>
      <c r="AB104" s="154"/>
      <c r="AC104" s="154"/>
      <c r="AD104" s="166" t="str">
        <f t="shared" si="48"/>
        <v/>
      </c>
      <c r="AE104" s="161" t="str">
        <f t="shared" si="38"/>
        <v/>
      </c>
      <c r="AF104" s="162" t="str">
        <f t="shared" si="39"/>
        <v/>
      </c>
      <c r="AG104" s="162" t="str">
        <f t="shared" si="40"/>
        <v/>
      </c>
      <c r="AH104" s="163" t="str">
        <f t="shared" si="41"/>
        <v/>
      </c>
      <c r="AI104" s="164" t="str">
        <f t="shared" si="42"/>
        <v/>
      </c>
    </row>
    <row r="105" spans="1:35" x14ac:dyDescent="0.2">
      <c r="H105" s="98" t="str">
        <f t="shared" si="31"/>
        <v/>
      </c>
      <c r="I105" s="153" t="str">
        <f t="shared" si="33"/>
        <v/>
      </c>
      <c r="J105" s="153" t="str">
        <f t="shared" si="34"/>
        <v/>
      </c>
      <c r="K105" s="153" t="str">
        <f t="shared" si="35"/>
        <v/>
      </c>
      <c r="L105" s="153" t="str">
        <f t="shared" si="36"/>
        <v/>
      </c>
      <c r="M105" s="153" t="str">
        <f t="shared" si="43"/>
        <v/>
      </c>
      <c r="O105" s="154"/>
      <c r="P105" s="155"/>
      <c r="Q105" s="156"/>
      <c r="R105" s="157"/>
      <c r="S105" s="158"/>
      <c r="T105" s="153" t="str">
        <f t="shared" si="44"/>
        <v/>
      </c>
      <c r="U105" s="165" t="str">
        <f t="shared" si="45"/>
        <v/>
      </c>
      <c r="V105" s="99" t="str">
        <f t="shared" si="37"/>
        <v/>
      </c>
      <c r="W105" s="158"/>
      <c r="X105" s="153" t="str">
        <f t="shared" si="46"/>
        <v/>
      </c>
      <c r="Y105" s="154"/>
      <c r="Z105" s="153" t="str">
        <f t="shared" si="47"/>
        <v/>
      </c>
      <c r="AA105" s="159"/>
      <c r="AB105" s="154"/>
      <c r="AC105" s="154"/>
      <c r="AD105" s="166" t="str">
        <f t="shared" si="48"/>
        <v/>
      </c>
      <c r="AE105" s="161" t="str">
        <f t="shared" si="38"/>
        <v/>
      </c>
      <c r="AF105" s="162" t="str">
        <f t="shared" si="39"/>
        <v/>
      </c>
      <c r="AG105" s="162" t="str">
        <f t="shared" si="40"/>
        <v/>
      </c>
      <c r="AH105" s="163" t="str">
        <f t="shared" si="41"/>
        <v/>
      </c>
      <c r="AI105" s="164" t="str">
        <f t="shared" si="42"/>
        <v/>
      </c>
    </row>
    <row r="106" spans="1:35" x14ac:dyDescent="0.2">
      <c r="H106" s="98" t="str">
        <f t="shared" si="31"/>
        <v/>
      </c>
      <c r="I106" s="153" t="str">
        <f t="shared" si="33"/>
        <v/>
      </c>
      <c r="J106" s="153" t="str">
        <f t="shared" si="34"/>
        <v/>
      </c>
      <c r="K106" s="153" t="str">
        <f t="shared" si="35"/>
        <v/>
      </c>
      <c r="L106" s="153" t="str">
        <f t="shared" si="36"/>
        <v/>
      </c>
      <c r="M106" s="153" t="str">
        <f t="shared" ref="M106:M109" si="49">IF(H106="","",SUM(I106:L106))</f>
        <v/>
      </c>
      <c r="O106" s="154"/>
      <c r="P106" s="155"/>
      <c r="Q106" s="156"/>
      <c r="R106" s="157"/>
      <c r="S106" s="158"/>
      <c r="T106" s="153" t="str">
        <f t="shared" si="44"/>
        <v/>
      </c>
      <c r="U106" s="165" t="str">
        <f t="shared" si="45"/>
        <v/>
      </c>
      <c r="V106" s="99" t="str">
        <f t="shared" si="37"/>
        <v/>
      </c>
      <c r="W106" s="158"/>
      <c r="X106" s="153" t="str">
        <f t="shared" si="46"/>
        <v/>
      </c>
      <c r="Y106" s="154"/>
      <c r="Z106" s="153" t="str">
        <f t="shared" si="47"/>
        <v/>
      </c>
      <c r="AA106" s="159"/>
      <c r="AB106" s="154"/>
      <c r="AC106" s="154"/>
      <c r="AD106" s="166" t="str">
        <f t="shared" si="48"/>
        <v/>
      </c>
      <c r="AE106" s="161" t="str">
        <f t="shared" si="38"/>
        <v/>
      </c>
      <c r="AF106" s="162" t="str">
        <f t="shared" si="39"/>
        <v/>
      </c>
      <c r="AG106" s="162" t="str">
        <f t="shared" si="40"/>
        <v/>
      </c>
      <c r="AH106" s="163" t="str">
        <f t="shared" si="41"/>
        <v/>
      </c>
      <c r="AI106" s="164" t="str">
        <f t="shared" si="42"/>
        <v/>
      </c>
    </row>
    <row r="107" spans="1:35" x14ac:dyDescent="0.2">
      <c r="H107" s="98" t="str">
        <f t="shared" si="31"/>
        <v/>
      </c>
      <c r="I107" s="153" t="str">
        <f t="shared" si="33"/>
        <v/>
      </c>
      <c r="J107" s="153" t="str">
        <f t="shared" si="34"/>
        <v/>
      </c>
      <c r="K107" s="153" t="str">
        <f t="shared" si="35"/>
        <v/>
      </c>
      <c r="L107" s="153" t="str">
        <f t="shared" si="36"/>
        <v/>
      </c>
      <c r="M107" s="153" t="str">
        <f t="shared" si="49"/>
        <v/>
      </c>
      <c r="O107" s="154"/>
      <c r="P107" s="155"/>
      <c r="Q107" s="156"/>
      <c r="R107" s="157"/>
      <c r="S107" s="158"/>
      <c r="T107" s="153" t="str">
        <f t="shared" si="44"/>
        <v/>
      </c>
      <c r="U107" s="165" t="str">
        <f t="shared" si="45"/>
        <v/>
      </c>
      <c r="V107" s="99" t="str">
        <f t="shared" si="37"/>
        <v/>
      </c>
      <c r="W107" s="158"/>
      <c r="X107" s="153" t="str">
        <f t="shared" si="46"/>
        <v/>
      </c>
      <c r="Y107" s="154"/>
      <c r="Z107" s="153" t="str">
        <f t="shared" si="47"/>
        <v/>
      </c>
      <c r="AA107" s="159"/>
      <c r="AB107" s="154"/>
      <c r="AC107" s="154"/>
      <c r="AD107" s="166" t="str">
        <f t="shared" si="48"/>
        <v/>
      </c>
      <c r="AE107" s="161" t="str">
        <f t="shared" si="38"/>
        <v/>
      </c>
      <c r="AF107" s="162" t="str">
        <f t="shared" si="39"/>
        <v/>
      </c>
      <c r="AG107" s="162" t="str">
        <f t="shared" si="40"/>
        <v/>
      </c>
      <c r="AH107" s="163" t="str">
        <f t="shared" si="41"/>
        <v/>
      </c>
      <c r="AI107" s="164" t="str">
        <f t="shared" si="42"/>
        <v/>
      </c>
    </row>
    <row r="108" spans="1:35" x14ac:dyDescent="0.2">
      <c r="H108" s="98" t="str">
        <f t="shared" si="31"/>
        <v/>
      </c>
      <c r="I108" s="153" t="str">
        <f t="shared" si="33"/>
        <v/>
      </c>
      <c r="J108" s="153" t="str">
        <f t="shared" si="34"/>
        <v/>
      </c>
      <c r="K108" s="153" t="str">
        <f t="shared" si="35"/>
        <v/>
      </c>
      <c r="L108" s="153" t="str">
        <f t="shared" si="36"/>
        <v/>
      </c>
      <c r="M108" s="153" t="str">
        <f t="shared" si="49"/>
        <v/>
      </c>
      <c r="O108" s="154"/>
      <c r="P108" s="155"/>
      <c r="Q108" s="156"/>
      <c r="R108" s="157"/>
      <c r="S108" s="158"/>
      <c r="T108" s="153" t="str">
        <f t="shared" si="44"/>
        <v/>
      </c>
      <c r="U108" s="165" t="str">
        <f t="shared" si="45"/>
        <v/>
      </c>
      <c r="V108" s="99" t="str">
        <f t="shared" si="37"/>
        <v/>
      </c>
      <c r="W108" s="158"/>
      <c r="X108" s="153" t="str">
        <f t="shared" si="46"/>
        <v/>
      </c>
      <c r="Y108" s="154"/>
      <c r="Z108" s="153" t="str">
        <f t="shared" si="47"/>
        <v/>
      </c>
      <c r="AA108" s="159"/>
      <c r="AB108" s="154"/>
      <c r="AC108" s="154"/>
      <c r="AD108" s="166" t="str">
        <f t="shared" si="48"/>
        <v/>
      </c>
      <c r="AE108" s="161" t="str">
        <f t="shared" si="38"/>
        <v/>
      </c>
      <c r="AF108" s="162" t="str">
        <f t="shared" si="39"/>
        <v/>
      </c>
      <c r="AG108" s="162" t="str">
        <f t="shared" si="40"/>
        <v/>
      </c>
      <c r="AH108" s="163" t="str">
        <f t="shared" si="41"/>
        <v/>
      </c>
      <c r="AI108" s="164" t="str">
        <f t="shared" si="42"/>
        <v/>
      </c>
    </row>
    <row r="109" spans="1:35" x14ac:dyDescent="0.2">
      <c r="H109" s="98" t="str">
        <f t="shared" si="31"/>
        <v/>
      </c>
      <c r="I109" s="153" t="str">
        <f t="shared" si="33"/>
        <v/>
      </c>
      <c r="J109" s="153" t="str">
        <f t="shared" si="34"/>
        <v/>
      </c>
      <c r="K109" s="153" t="str">
        <f t="shared" si="35"/>
        <v/>
      </c>
      <c r="L109" s="153" t="str">
        <f t="shared" si="36"/>
        <v/>
      </c>
      <c r="M109" s="153" t="str">
        <f t="shared" si="49"/>
        <v/>
      </c>
      <c r="O109" s="154"/>
      <c r="P109" s="155"/>
      <c r="Q109" s="156"/>
      <c r="R109" s="157"/>
      <c r="S109" s="158"/>
      <c r="T109" s="153" t="str">
        <f t="shared" si="44"/>
        <v/>
      </c>
      <c r="U109" s="165" t="str">
        <f t="shared" si="45"/>
        <v/>
      </c>
      <c r="V109" s="99" t="str">
        <f t="shared" si="37"/>
        <v/>
      </c>
      <c r="W109" s="158"/>
      <c r="X109" s="153" t="str">
        <f t="shared" si="46"/>
        <v/>
      </c>
      <c r="Y109" s="154"/>
      <c r="Z109" s="153" t="str">
        <f t="shared" si="47"/>
        <v/>
      </c>
      <c r="AA109" s="159"/>
      <c r="AB109" s="154"/>
      <c r="AC109" s="154"/>
      <c r="AD109" s="166" t="str">
        <f t="shared" si="48"/>
        <v/>
      </c>
      <c r="AE109" s="161" t="str">
        <f t="shared" si="38"/>
        <v/>
      </c>
      <c r="AF109" s="162" t="str">
        <f t="shared" si="39"/>
        <v/>
      </c>
      <c r="AG109" s="162" t="str">
        <f t="shared" si="40"/>
        <v/>
      </c>
      <c r="AH109" s="163" t="str">
        <f t="shared" si="41"/>
        <v/>
      </c>
      <c r="AI109" s="164" t="str">
        <f t="shared" si="42"/>
        <v/>
      </c>
    </row>
    <row r="110" spans="1:35" x14ac:dyDescent="0.2">
      <c r="H110" s="136" t="str">
        <f>$A$94</f>
        <v>Summe einzeln</v>
      </c>
      <c r="I110" s="170">
        <f>SUM(I102:I109)</f>
        <v>0</v>
      </c>
      <c r="J110" s="170">
        <f t="shared" ref="J110:M110" si="50">SUM(J102:J109)</f>
        <v>0</v>
      </c>
      <c r="K110" s="170">
        <f t="shared" si="50"/>
        <v>0</v>
      </c>
      <c r="L110" s="170">
        <f t="shared" si="50"/>
        <v>0</v>
      </c>
      <c r="M110" s="171">
        <f t="shared" si="50"/>
        <v>0</v>
      </c>
      <c r="N110" s="136"/>
      <c r="O110" s="171"/>
      <c r="P110" s="172"/>
      <c r="Q110" s="95"/>
      <c r="R110" s="95"/>
      <c r="S110" s="136"/>
      <c r="T110" s="136"/>
      <c r="U110" s="136"/>
      <c r="V110" s="136"/>
      <c r="W110" s="136"/>
      <c r="X110" s="136"/>
      <c r="Y110" s="136"/>
      <c r="Z110" s="136"/>
      <c r="AA110" s="136"/>
      <c r="AB110" s="136"/>
      <c r="AC110" s="136"/>
      <c r="AD110" s="136"/>
      <c r="AE110" s="136"/>
      <c r="AF110" s="136"/>
      <c r="AG110" s="136"/>
      <c r="AH110" s="136"/>
      <c r="AI110" s="136"/>
    </row>
    <row r="111" spans="1:35" x14ac:dyDescent="0.2">
      <c r="H111" s="94" t="str">
        <f>$A$95</f>
        <v>Fusionierte Gemeinde</v>
      </c>
      <c r="I111" s="173" t="e">
        <f>IF(H111="","",ROUND(IF(S111&lt;=95%*T111,(95%*T111-S111)*W111*P111/100,0),0))</f>
        <v>#DIV/0!</v>
      </c>
      <c r="J111" s="173" t="e">
        <f>IF(H111="","",ROUND(IF(S111&gt;=110%*T111,-((S111-110%*T111)*70%*W111*(U111/V111)),0),0))</f>
        <v>#DIV/0!</v>
      </c>
      <c r="K111" s="173" t="e">
        <f>IF(H111="","",ROUND(IF(AF111&gt;=110%*(Z111/X111),MAX(((AF111-110%*(Z111/X111))*W111*12000*AD111/AE111)*(1-(U111*1.3-P111)/(U111*0.55)),0),0),0))</f>
        <v>#DIV/0!</v>
      </c>
      <c r="L111" s="173" t="e">
        <f>IF(H111="","",ROUND(IF(OR(AH111&lt;=150,AI111&gt;=15%),MAX((400-AH111+15*AI111*100)*W111*(AD111/AE111)*(1-(U111*1.3-P111)/(U111*0.55)),0),0),0))</f>
        <v>#DIV/0!</v>
      </c>
      <c r="M111" s="173" t="e">
        <f>SUM(I111:L111)</f>
        <v>#DIV/0!</v>
      </c>
      <c r="N111" s="94"/>
      <c r="O111" s="174"/>
      <c r="P111" s="175" t="e">
        <f>ROUND(SUMPRODUCT(O102:O109,P102:P109)/SUM(O102:O109),2)</f>
        <v>#DIV/0!</v>
      </c>
      <c r="Q111" s="176"/>
      <c r="R111" s="96">
        <f>SUM(R102:R109)</f>
        <v>0</v>
      </c>
      <c r="S111" s="96" t="e">
        <f>ROUND(R111/W111,0)</f>
        <v>#DIV/0!</v>
      </c>
      <c r="T111" s="173">
        <f>$T$102</f>
        <v>0</v>
      </c>
      <c r="U111" s="175">
        <f>IF(H111="","",$U$102)</f>
        <v>0</v>
      </c>
      <c r="V111" s="177" t="str">
        <f>$V$102</f>
        <v/>
      </c>
      <c r="W111" s="96">
        <f>SUM(W102:W109)</f>
        <v>0</v>
      </c>
      <c r="X111" s="173">
        <f>$X$102</f>
        <v>0</v>
      </c>
      <c r="Y111" s="96">
        <f>SUM(Y102:Y109)</f>
        <v>0</v>
      </c>
      <c r="Z111" s="173">
        <f>$Z$102</f>
        <v>0</v>
      </c>
      <c r="AA111" s="178">
        <f>SUM(AA102:AA109)</f>
        <v>0</v>
      </c>
      <c r="AB111" s="179">
        <f>SUM(AB102:AB109)</f>
        <v>0</v>
      </c>
      <c r="AC111" s="179">
        <f>SUM(AC102:AC109)</f>
        <v>0</v>
      </c>
      <c r="AD111" s="177">
        <f>$AD$102</f>
        <v>0</v>
      </c>
      <c r="AE111" s="180">
        <v>104.2</v>
      </c>
      <c r="AF111" s="181" t="e">
        <f>Y111/W111</f>
        <v>#DIV/0!</v>
      </c>
      <c r="AG111" s="181" t="e">
        <f>Z111/X111</f>
        <v>#DIV/0!</v>
      </c>
      <c r="AH111" s="178" t="e">
        <f>ROUND(W111/AA111,2)</f>
        <v>#DIV/0!</v>
      </c>
      <c r="AI111" s="182" t="e">
        <f>ROUND(AB111/AC111,4)</f>
        <v>#DIV/0!</v>
      </c>
    </row>
    <row r="112" spans="1:35" x14ac:dyDescent="0.2">
      <c r="I112" s="99"/>
      <c r="J112" s="99"/>
      <c r="Q112" s="91"/>
      <c r="R112" s="91"/>
      <c r="V112" s="153"/>
    </row>
    <row r="113" spans="8:35" x14ac:dyDescent="0.2">
      <c r="I113" s="99"/>
      <c r="J113" s="99"/>
      <c r="Q113" s="91"/>
      <c r="R113" s="91"/>
    </row>
    <row r="114" spans="8:35" x14ac:dyDescent="0.2">
      <c r="H114" s="136" t="str">
        <f>CONCATENATE("FAG ",YEAR($C$39)-3)</f>
        <v>FAG 2017</v>
      </c>
      <c r="I114" s="137" t="s">
        <v>15</v>
      </c>
      <c r="J114" s="137" t="s">
        <v>15</v>
      </c>
      <c r="K114" s="137" t="s">
        <v>36</v>
      </c>
      <c r="L114" s="137" t="s">
        <v>37</v>
      </c>
      <c r="M114" s="137" t="s">
        <v>4</v>
      </c>
      <c r="N114" s="136"/>
      <c r="O114" s="138" t="s">
        <v>27</v>
      </c>
      <c r="P114" s="138"/>
      <c r="Q114" s="139"/>
      <c r="R114" s="92" t="s">
        <v>59</v>
      </c>
      <c r="S114" s="140" t="s">
        <v>29</v>
      </c>
      <c r="T114" s="140" t="s">
        <v>58</v>
      </c>
      <c r="U114" s="140" t="s">
        <v>26</v>
      </c>
      <c r="V114" s="140" t="s">
        <v>26</v>
      </c>
      <c r="W114" s="141" t="s">
        <v>9</v>
      </c>
      <c r="X114" s="140" t="s">
        <v>9</v>
      </c>
      <c r="Y114" s="141" t="s">
        <v>12</v>
      </c>
      <c r="Z114" s="140" t="s">
        <v>12</v>
      </c>
      <c r="AA114" s="140" t="s">
        <v>55</v>
      </c>
      <c r="AB114" s="140" t="s">
        <v>53</v>
      </c>
      <c r="AC114" s="140" t="s">
        <v>54</v>
      </c>
      <c r="AD114" s="142" t="s">
        <v>22</v>
      </c>
      <c r="AE114" s="142" t="s">
        <v>22</v>
      </c>
      <c r="AF114" s="140" t="s">
        <v>13</v>
      </c>
      <c r="AG114" s="140" t="s">
        <v>52</v>
      </c>
      <c r="AH114" s="140" t="s">
        <v>14</v>
      </c>
      <c r="AI114" s="140" t="s">
        <v>40</v>
      </c>
    </row>
    <row r="115" spans="8:35" x14ac:dyDescent="0.2">
      <c r="H115" s="115"/>
      <c r="I115" s="143" t="s">
        <v>23</v>
      </c>
      <c r="J115" s="143" t="s">
        <v>24</v>
      </c>
      <c r="K115" s="143" t="s">
        <v>38</v>
      </c>
      <c r="L115" s="143" t="s">
        <v>38</v>
      </c>
      <c r="M115" s="143"/>
      <c r="N115" s="115"/>
      <c r="O115" s="144" t="s">
        <v>28</v>
      </c>
      <c r="P115" s="145" t="s">
        <v>26</v>
      </c>
      <c r="Q115" s="146"/>
      <c r="R115" s="93" t="s">
        <v>28</v>
      </c>
      <c r="S115" s="147" t="s">
        <v>28</v>
      </c>
      <c r="T115" s="147" t="s">
        <v>57</v>
      </c>
      <c r="U115" s="147" t="s">
        <v>57</v>
      </c>
      <c r="V115" s="147" t="s">
        <v>56</v>
      </c>
      <c r="W115" s="148"/>
      <c r="X115" s="149" t="s">
        <v>16</v>
      </c>
      <c r="Y115" s="148"/>
      <c r="Z115" s="149" t="s">
        <v>17</v>
      </c>
      <c r="AA115" s="149" t="s">
        <v>18</v>
      </c>
      <c r="AB115" s="149" t="s">
        <v>19</v>
      </c>
      <c r="AC115" s="149" t="s">
        <v>19</v>
      </c>
      <c r="AD115" s="147"/>
      <c r="AE115" s="147"/>
      <c r="AF115" s="147" t="s">
        <v>12</v>
      </c>
      <c r="AG115" s="147" t="s">
        <v>17</v>
      </c>
      <c r="AH115" s="147" t="s">
        <v>20</v>
      </c>
      <c r="AI115" s="147" t="s">
        <v>21</v>
      </c>
    </row>
    <row r="116" spans="8:35" x14ac:dyDescent="0.2">
      <c r="H116" s="94" t="str">
        <f t="shared" ref="H116:H124" si="51">A85</f>
        <v>Politische Gemeinden</v>
      </c>
      <c r="I116" s="94">
        <f>YEAR($C$39)-3</f>
        <v>2017</v>
      </c>
      <c r="J116" s="94">
        <f>YEAR($C$39)-3</f>
        <v>2017</v>
      </c>
      <c r="K116" s="94">
        <f>YEAR($C$39)-3</f>
        <v>2017</v>
      </c>
      <c r="L116" s="94">
        <f>YEAR($C$39)-3</f>
        <v>2017</v>
      </c>
      <c r="M116" s="94">
        <f>YEAR($C$39)-3</f>
        <v>2017</v>
      </c>
      <c r="N116" s="94"/>
      <c r="O116" s="94">
        <f>YEAR($C$39)-5</f>
        <v>2015</v>
      </c>
      <c r="P116" s="94">
        <f>YEAR($C$39)-5</f>
        <v>2015</v>
      </c>
      <c r="Q116" s="152"/>
      <c r="R116" s="94">
        <f>YEAR($C$39)-5</f>
        <v>2015</v>
      </c>
      <c r="S116" s="94">
        <f>YEAR($C$39)-5</f>
        <v>2015</v>
      </c>
      <c r="T116" s="94">
        <f>YEAR($C$39)-5</f>
        <v>2015</v>
      </c>
      <c r="U116" s="94">
        <f>YEAR($C$39)-5</f>
        <v>2015</v>
      </c>
      <c r="V116" s="94">
        <v>2010</v>
      </c>
      <c r="W116" s="94">
        <f t="shared" ref="W116:AD116" si="52">YEAR($C$39)-5</f>
        <v>2015</v>
      </c>
      <c r="X116" s="94">
        <f t="shared" si="52"/>
        <v>2015</v>
      </c>
      <c r="Y116" s="94">
        <f t="shared" si="52"/>
        <v>2015</v>
      </c>
      <c r="Z116" s="94">
        <f t="shared" si="52"/>
        <v>2015</v>
      </c>
      <c r="AA116" s="94">
        <f t="shared" si="52"/>
        <v>2015</v>
      </c>
      <c r="AB116" s="94">
        <f t="shared" si="52"/>
        <v>2015</v>
      </c>
      <c r="AC116" s="94">
        <f t="shared" si="52"/>
        <v>2015</v>
      </c>
      <c r="AD116" s="94">
        <f t="shared" si="52"/>
        <v>2015</v>
      </c>
      <c r="AE116" s="94">
        <v>2010</v>
      </c>
      <c r="AF116" s="94">
        <f>YEAR($C$39)-5</f>
        <v>2015</v>
      </c>
      <c r="AG116" s="94">
        <f>YEAR($C$39)-5</f>
        <v>2015</v>
      </c>
      <c r="AH116" s="94">
        <f>YEAR($C$39)-5</f>
        <v>2015</v>
      </c>
      <c r="AI116" s="94">
        <f>YEAR($C$39)-5</f>
        <v>2015</v>
      </c>
    </row>
    <row r="117" spans="8:35" x14ac:dyDescent="0.2">
      <c r="H117" s="98" t="str">
        <f t="shared" si="51"/>
        <v/>
      </c>
      <c r="I117" s="153" t="str">
        <f t="shared" ref="I117:I124" si="53">IF(H117="","",ROUND(IF(S117&lt;=95%*T117,(95%*T117-S117)*W117*P117/100,0),0))</f>
        <v/>
      </c>
      <c r="J117" s="153" t="str">
        <f t="shared" ref="J117:J124" si="54">IF(H117="","",ROUND(IF(S117&gt;=110%*T117,-((S117-110%*T117)*70%*W117*(U117/V117)),0),0))</f>
        <v/>
      </c>
      <c r="K117" s="153" t="str">
        <f t="shared" ref="K117:K124" si="55">IF(H117="","",ROUND(IF(AF117&gt;=110%*(Z117/X117),MAX(((AF117-110%*(Z117/X117))*W117*12000*AD117/AE117)*(1-(U117*1.3-P117)/(U117*0.55)),0),0),0))</f>
        <v/>
      </c>
      <c r="L117" s="153" t="str">
        <f t="shared" ref="L117:L124" si="56">IF(H117="","",ROUND(IF(OR(AH117&lt;=150,AI117&gt;=15%),MAX((400-AH117+15*AI117*100)*W117*(AD117/AE117)*(1-(U117*1.3-P117)/(U117*0.55)),0),0),0))</f>
        <v/>
      </c>
      <c r="M117" s="153" t="str">
        <f>IF(H117="","",SUM(I117:L117))</f>
        <v/>
      </c>
      <c r="O117" s="154"/>
      <c r="P117" s="155"/>
      <c r="Q117" s="156"/>
      <c r="R117" s="157"/>
      <c r="S117" s="158"/>
      <c r="T117" s="154"/>
      <c r="U117" s="155"/>
      <c r="V117" s="99" t="str">
        <f t="shared" ref="V117:V124" si="57">IF(H117="","",100.87)</f>
        <v/>
      </c>
      <c r="W117" s="158"/>
      <c r="X117" s="154"/>
      <c r="Y117" s="154"/>
      <c r="Z117" s="154"/>
      <c r="AA117" s="159"/>
      <c r="AB117" s="154"/>
      <c r="AC117" s="154"/>
      <c r="AD117" s="160"/>
      <c r="AE117" s="161" t="str">
        <f t="shared" ref="AE117:AE124" si="58">IF(H117="","",104.2)</f>
        <v/>
      </c>
      <c r="AF117" s="162" t="str">
        <f t="shared" ref="AF117:AF124" si="59">IF(H117="","",Y117/W117)</f>
        <v/>
      </c>
      <c r="AG117" s="162" t="str">
        <f t="shared" ref="AG117:AG124" si="60">IF(H117="","",Z117/X117)</f>
        <v/>
      </c>
      <c r="AH117" s="163" t="str">
        <f t="shared" ref="AH117:AH124" si="61">IF(H117="","",ROUND(W117/AA117,2))</f>
        <v/>
      </c>
      <c r="AI117" s="164" t="str">
        <f t="shared" ref="AI117:AI124" si="62">IF(H117="","",ROUND(AB117/AC117,4))</f>
        <v/>
      </c>
    </row>
    <row r="118" spans="8:35" x14ac:dyDescent="0.2">
      <c r="H118" s="98" t="str">
        <f t="shared" si="51"/>
        <v/>
      </c>
      <c r="I118" s="153" t="str">
        <f t="shared" si="53"/>
        <v/>
      </c>
      <c r="J118" s="153" t="str">
        <f t="shared" si="54"/>
        <v/>
      </c>
      <c r="K118" s="153" t="str">
        <f t="shared" si="55"/>
        <v/>
      </c>
      <c r="L118" s="153" t="str">
        <f t="shared" si="56"/>
        <v/>
      </c>
      <c r="M118" s="153" t="str">
        <f t="shared" ref="M118:M120" si="63">IF(H118="","",SUM(I118:L118))</f>
        <v/>
      </c>
      <c r="O118" s="154"/>
      <c r="P118" s="155"/>
      <c r="Q118" s="156"/>
      <c r="R118" s="157"/>
      <c r="S118" s="158"/>
      <c r="T118" s="153" t="str">
        <f t="shared" ref="T118:T124" si="64">IF(H118="","",$T$117)</f>
        <v/>
      </c>
      <c r="U118" s="165" t="str">
        <f t="shared" ref="U118:U124" si="65">IF(H118="","",$U$117)</f>
        <v/>
      </c>
      <c r="V118" s="99" t="str">
        <f t="shared" si="57"/>
        <v/>
      </c>
      <c r="W118" s="158"/>
      <c r="X118" s="153" t="str">
        <f t="shared" ref="X118:X124" si="66">IF(H118="","",$X$117)</f>
        <v/>
      </c>
      <c r="Y118" s="154"/>
      <c r="Z118" s="153" t="str">
        <f t="shared" ref="Z118:Z124" si="67">IF(H118="","",$Z$117)</f>
        <v/>
      </c>
      <c r="AA118" s="159"/>
      <c r="AB118" s="154"/>
      <c r="AC118" s="154"/>
      <c r="AD118" s="166" t="str">
        <f t="shared" ref="AD118:AD124" si="68">IF(H118="","",$AD$117)</f>
        <v/>
      </c>
      <c r="AE118" s="161" t="str">
        <f t="shared" si="58"/>
        <v/>
      </c>
      <c r="AF118" s="162" t="str">
        <f t="shared" si="59"/>
        <v/>
      </c>
      <c r="AG118" s="162" t="str">
        <f t="shared" si="60"/>
        <v/>
      </c>
      <c r="AH118" s="163" t="str">
        <f t="shared" si="61"/>
        <v/>
      </c>
      <c r="AI118" s="164" t="str">
        <f t="shared" si="62"/>
        <v/>
      </c>
    </row>
    <row r="119" spans="8:35" x14ac:dyDescent="0.2">
      <c r="H119" s="98" t="str">
        <f t="shared" si="51"/>
        <v/>
      </c>
      <c r="I119" s="153" t="str">
        <f t="shared" si="53"/>
        <v/>
      </c>
      <c r="J119" s="153" t="str">
        <f t="shared" si="54"/>
        <v/>
      </c>
      <c r="K119" s="153" t="str">
        <f t="shared" si="55"/>
        <v/>
      </c>
      <c r="L119" s="153" t="str">
        <f t="shared" si="56"/>
        <v/>
      </c>
      <c r="M119" s="153" t="str">
        <f t="shared" si="63"/>
        <v/>
      </c>
      <c r="O119" s="154"/>
      <c r="P119" s="155"/>
      <c r="Q119" s="156"/>
      <c r="R119" s="157"/>
      <c r="S119" s="158"/>
      <c r="T119" s="153" t="str">
        <f t="shared" si="64"/>
        <v/>
      </c>
      <c r="U119" s="165" t="str">
        <f t="shared" si="65"/>
        <v/>
      </c>
      <c r="V119" s="99" t="str">
        <f t="shared" si="57"/>
        <v/>
      </c>
      <c r="W119" s="158"/>
      <c r="X119" s="153" t="str">
        <f t="shared" si="66"/>
        <v/>
      </c>
      <c r="Y119" s="154"/>
      <c r="Z119" s="153" t="str">
        <f t="shared" si="67"/>
        <v/>
      </c>
      <c r="AA119" s="159"/>
      <c r="AB119" s="154"/>
      <c r="AC119" s="154"/>
      <c r="AD119" s="166" t="str">
        <f t="shared" si="68"/>
        <v/>
      </c>
      <c r="AE119" s="161" t="str">
        <f t="shared" si="58"/>
        <v/>
      </c>
      <c r="AF119" s="162" t="str">
        <f t="shared" si="59"/>
        <v/>
      </c>
      <c r="AG119" s="162" t="str">
        <f t="shared" si="60"/>
        <v/>
      </c>
      <c r="AH119" s="163" t="str">
        <f t="shared" si="61"/>
        <v/>
      </c>
      <c r="AI119" s="164" t="str">
        <f t="shared" si="62"/>
        <v/>
      </c>
    </row>
    <row r="120" spans="8:35" x14ac:dyDescent="0.2">
      <c r="H120" s="98" t="str">
        <f t="shared" si="51"/>
        <v/>
      </c>
      <c r="I120" s="153" t="str">
        <f t="shared" si="53"/>
        <v/>
      </c>
      <c r="J120" s="153" t="str">
        <f t="shared" si="54"/>
        <v/>
      </c>
      <c r="K120" s="153" t="str">
        <f t="shared" si="55"/>
        <v/>
      </c>
      <c r="L120" s="153" t="str">
        <f t="shared" si="56"/>
        <v/>
      </c>
      <c r="M120" s="153" t="str">
        <f t="shared" si="63"/>
        <v/>
      </c>
      <c r="O120" s="154"/>
      <c r="P120" s="155"/>
      <c r="Q120" s="156"/>
      <c r="R120" s="157"/>
      <c r="S120" s="158"/>
      <c r="T120" s="153" t="str">
        <f t="shared" si="64"/>
        <v/>
      </c>
      <c r="U120" s="165" t="str">
        <f t="shared" si="65"/>
        <v/>
      </c>
      <c r="V120" s="99" t="str">
        <f t="shared" si="57"/>
        <v/>
      </c>
      <c r="W120" s="158"/>
      <c r="X120" s="153" t="str">
        <f t="shared" si="66"/>
        <v/>
      </c>
      <c r="Y120" s="154"/>
      <c r="Z120" s="153" t="str">
        <f t="shared" si="67"/>
        <v/>
      </c>
      <c r="AA120" s="159"/>
      <c r="AB120" s="154"/>
      <c r="AC120" s="154"/>
      <c r="AD120" s="166" t="str">
        <f t="shared" si="68"/>
        <v/>
      </c>
      <c r="AE120" s="161" t="str">
        <f t="shared" si="58"/>
        <v/>
      </c>
      <c r="AF120" s="162" t="str">
        <f t="shared" si="59"/>
        <v/>
      </c>
      <c r="AG120" s="162" t="str">
        <f t="shared" si="60"/>
        <v/>
      </c>
      <c r="AH120" s="163" t="str">
        <f t="shared" si="61"/>
        <v/>
      </c>
      <c r="AI120" s="164" t="str">
        <f t="shared" si="62"/>
        <v/>
      </c>
    </row>
    <row r="121" spans="8:35" x14ac:dyDescent="0.2">
      <c r="H121" s="98" t="str">
        <f t="shared" si="51"/>
        <v/>
      </c>
      <c r="I121" s="153" t="str">
        <f t="shared" si="53"/>
        <v/>
      </c>
      <c r="J121" s="153" t="str">
        <f t="shared" si="54"/>
        <v/>
      </c>
      <c r="K121" s="153" t="str">
        <f t="shared" si="55"/>
        <v/>
      </c>
      <c r="L121" s="153" t="str">
        <f t="shared" si="56"/>
        <v/>
      </c>
      <c r="M121" s="153" t="str">
        <f t="shared" ref="M121:M124" si="69">IF(H121="","",SUM(I121:L121))</f>
        <v/>
      </c>
      <c r="O121" s="154"/>
      <c r="P121" s="155"/>
      <c r="Q121" s="156"/>
      <c r="R121" s="157"/>
      <c r="S121" s="158"/>
      <c r="T121" s="153" t="str">
        <f t="shared" si="64"/>
        <v/>
      </c>
      <c r="U121" s="165" t="str">
        <f t="shared" si="65"/>
        <v/>
      </c>
      <c r="V121" s="99" t="str">
        <f t="shared" si="57"/>
        <v/>
      </c>
      <c r="W121" s="158"/>
      <c r="X121" s="153" t="str">
        <f t="shared" si="66"/>
        <v/>
      </c>
      <c r="Y121" s="154"/>
      <c r="Z121" s="153" t="str">
        <f t="shared" si="67"/>
        <v/>
      </c>
      <c r="AA121" s="159"/>
      <c r="AB121" s="154"/>
      <c r="AC121" s="154"/>
      <c r="AD121" s="166" t="str">
        <f t="shared" si="68"/>
        <v/>
      </c>
      <c r="AE121" s="161" t="str">
        <f t="shared" si="58"/>
        <v/>
      </c>
      <c r="AF121" s="162" t="str">
        <f t="shared" si="59"/>
        <v/>
      </c>
      <c r="AG121" s="162" t="str">
        <f t="shared" si="60"/>
        <v/>
      </c>
      <c r="AH121" s="163" t="str">
        <f t="shared" si="61"/>
        <v/>
      </c>
      <c r="AI121" s="164" t="str">
        <f t="shared" si="62"/>
        <v/>
      </c>
    </row>
    <row r="122" spans="8:35" x14ac:dyDescent="0.2">
      <c r="H122" s="98" t="str">
        <f t="shared" si="51"/>
        <v/>
      </c>
      <c r="I122" s="153" t="str">
        <f t="shared" si="53"/>
        <v/>
      </c>
      <c r="J122" s="153" t="str">
        <f t="shared" si="54"/>
        <v/>
      </c>
      <c r="K122" s="153" t="str">
        <f t="shared" si="55"/>
        <v/>
      </c>
      <c r="L122" s="153" t="str">
        <f t="shared" si="56"/>
        <v/>
      </c>
      <c r="M122" s="153" t="str">
        <f t="shared" si="69"/>
        <v/>
      </c>
      <c r="O122" s="154"/>
      <c r="P122" s="155"/>
      <c r="Q122" s="156"/>
      <c r="R122" s="157"/>
      <c r="S122" s="158"/>
      <c r="T122" s="153" t="str">
        <f t="shared" si="64"/>
        <v/>
      </c>
      <c r="U122" s="165" t="str">
        <f t="shared" si="65"/>
        <v/>
      </c>
      <c r="V122" s="99" t="str">
        <f t="shared" si="57"/>
        <v/>
      </c>
      <c r="W122" s="158"/>
      <c r="X122" s="153" t="str">
        <f t="shared" si="66"/>
        <v/>
      </c>
      <c r="Y122" s="154"/>
      <c r="Z122" s="153" t="str">
        <f t="shared" si="67"/>
        <v/>
      </c>
      <c r="AA122" s="159"/>
      <c r="AB122" s="154"/>
      <c r="AC122" s="154"/>
      <c r="AD122" s="166" t="str">
        <f t="shared" si="68"/>
        <v/>
      </c>
      <c r="AE122" s="161" t="str">
        <f t="shared" si="58"/>
        <v/>
      </c>
      <c r="AF122" s="162" t="str">
        <f t="shared" si="59"/>
        <v/>
      </c>
      <c r="AG122" s="162" t="str">
        <f t="shared" si="60"/>
        <v/>
      </c>
      <c r="AH122" s="163" t="str">
        <f t="shared" si="61"/>
        <v/>
      </c>
      <c r="AI122" s="164" t="str">
        <f t="shared" si="62"/>
        <v/>
      </c>
    </row>
    <row r="123" spans="8:35" x14ac:dyDescent="0.2">
      <c r="H123" s="98" t="str">
        <f t="shared" si="51"/>
        <v/>
      </c>
      <c r="I123" s="153" t="str">
        <f t="shared" si="53"/>
        <v/>
      </c>
      <c r="J123" s="153" t="str">
        <f t="shared" si="54"/>
        <v/>
      </c>
      <c r="K123" s="153" t="str">
        <f t="shared" si="55"/>
        <v/>
      </c>
      <c r="L123" s="153" t="str">
        <f t="shared" si="56"/>
        <v/>
      </c>
      <c r="M123" s="153" t="str">
        <f t="shared" si="69"/>
        <v/>
      </c>
      <c r="O123" s="154"/>
      <c r="P123" s="155"/>
      <c r="Q123" s="156"/>
      <c r="R123" s="157"/>
      <c r="S123" s="158"/>
      <c r="T123" s="153" t="str">
        <f t="shared" si="64"/>
        <v/>
      </c>
      <c r="U123" s="165" t="str">
        <f t="shared" si="65"/>
        <v/>
      </c>
      <c r="V123" s="99" t="str">
        <f t="shared" si="57"/>
        <v/>
      </c>
      <c r="W123" s="158"/>
      <c r="X123" s="153" t="str">
        <f t="shared" si="66"/>
        <v/>
      </c>
      <c r="Y123" s="154"/>
      <c r="Z123" s="153" t="str">
        <f t="shared" si="67"/>
        <v/>
      </c>
      <c r="AA123" s="159"/>
      <c r="AB123" s="154"/>
      <c r="AC123" s="154"/>
      <c r="AD123" s="166" t="str">
        <f t="shared" si="68"/>
        <v/>
      </c>
      <c r="AE123" s="161" t="str">
        <f t="shared" si="58"/>
        <v/>
      </c>
      <c r="AF123" s="162" t="str">
        <f t="shared" si="59"/>
        <v/>
      </c>
      <c r="AG123" s="162" t="str">
        <f t="shared" si="60"/>
        <v/>
      </c>
      <c r="AH123" s="163" t="str">
        <f t="shared" si="61"/>
        <v/>
      </c>
      <c r="AI123" s="164" t="str">
        <f t="shared" si="62"/>
        <v/>
      </c>
    </row>
    <row r="124" spans="8:35" x14ac:dyDescent="0.2">
      <c r="H124" s="98" t="str">
        <f t="shared" si="51"/>
        <v/>
      </c>
      <c r="I124" s="153" t="str">
        <f t="shared" si="53"/>
        <v/>
      </c>
      <c r="J124" s="153" t="str">
        <f t="shared" si="54"/>
        <v/>
      </c>
      <c r="K124" s="153" t="str">
        <f t="shared" si="55"/>
        <v/>
      </c>
      <c r="L124" s="153" t="str">
        <f t="shared" si="56"/>
        <v/>
      </c>
      <c r="M124" s="153" t="str">
        <f t="shared" si="69"/>
        <v/>
      </c>
      <c r="O124" s="154"/>
      <c r="P124" s="155"/>
      <c r="Q124" s="156"/>
      <c r="R124" s="157"/>
      <c r="S124" s="158"/>
      <c r="T124" s="153" t="str">
        <f t="shared" si="64"/>
        <v/>
      </c>
      <c r="U124" s="165" t="str">
        <f t="shared" si="65"/>
        <v/>
      </c>
      <c r="V124" s="99" t="str">
        <f t="shared" si="57"/>
        <v/>
      </c>
      <c r="W124" s="158"/>
      <c r="X124" s="153" t="str">
        <f t="shared" si="66"/>
        <v/>
      </c>
      <c r="Y124" s="154"/>
      <c r="Z124" s="153" t="str">
        <f t="shared" si="67"/>
        <v/>
      </c>
      <c r="AA124" s="159"/>
      <c r="AB124" s="154"/>
      <c r="AC124" s="154"/>
      <c r="AD124" s="166" t="str">
        <f t="shared" si="68"/>
        <v/>
      </c>
      <c r="AE124" s="161" t="str">
        <f t="shared" si="58"/>
        <v/>
      </c>
      <c r="AF124" s="162" t="str">
        <f t="shared" si="59"/>
        <v/>
      </c>
      <c r="AG124" s="162" t="str">
        <f t="shared" si="60"/>
        <v/>
      </c>
      <c r="AH124" s="163" t="str">
        <f t="shared" si="61"/>
        <v/>
      </c>
      <c r="AI124" s="164" t="str">
        <f t="shared" si="62"/>
        <v/>
      </c>
    </row>
    <row r="125" spans="8:35" x14ac:dyDescent="0.2">
      <c r="H125" s="136" t="str">
        <f>$A$94</f>
        <v>Summe einzeln</v>
      </c>
      <c r="I125" s="170">
        <f>SUM(I117:I124)</f>
        <v>0</v>
      </c>
      <c r="J125" s="170">
        <f t="shared" ref="J125:M125" si="70">SUM(J117:J124)</f>
        <v>0</v>
      </c>
      <c r="K125" s="170">
        <f t="shared" si="70"/>
        <v>0</v>
      </c>
      <c r="L125" s="170">
        <f t="shared" si="70"/>
        <v>0</v>
      </c>
      <c r="M125" s="171">
        <f t="shared" si="70"/>
        <v>0</v>
      </c>
      <c r="N125" s="136"/>
      <c r="O125" s="171"/>
      <c r="P125" s="172"/>
      <c r="Q125" s="95"/>
      <c r="R125" s="95"/>
      <c r="S125" s="136"/>
      <c r="T125" s="136"/>
      <c r="U125" s="136"/>
      <c r="V125" s="136"/>
      <c r="W125" s="136"/>
      <c r="X125" s="136"/>
      <c r="Y125" s="136"/>
      <c r="Z125" s="136"/>
      <c r="AA125" s="136"/>
      <c r="AB125" s="136"/>
      <c r="AC125" s="136"/>
      <c r="AD125" s="136"/>
      <c r="AE125" s="136"/>
      <c r="AF125" s="136"/>
      <c r="AG125" s="136"/>
      <c r="AH125" s="136"/>
      <c r="AI125" s="136"/>
    </row>
    <row r="126" spans="8:35" x14ac:dyDescent="0.2">
      <c r="H126" s="94" t="str">
        <f>$A$95</f>
        <v>Fusionierte Gemeinde</v>
      </c>
      <c r="I126" s="173" t="e">
        <f>IF(H126="","",ROUND(IF(S126&lt;=95%*T126,(95%*T126-S126)*W126*P126/100,0),0))</f>
        <v>#DIV/0!</v>
      </c>
      <c r="J126" s="173" t="e">
        <f>IF(H126="","",ROUND(IF(S126&gt;=110%*T126,-((S126-110%*T126)*70%*W126*(U126/V126)),0),0))</f>
        <v>#DIV/0!</v>
      </c>
      <c r="K126" s="173" t="e">
        <f>IF(H126="","",ROUND(IF(AF126&gt;=110%*(Z126/X126),MAX(((AF126-110%*(Z126/X126))*W126*12000*AD126/AE126)*(1-(U126*1.3-P126)/(U126*0.55)),0),0),0))</f>
        <v>#DIV/0!</v>
      </c>
      <c r="L126" s="173" t="e">
        <f>IF(H126="","",ROUND(IF(OR(AH126&lt;=150,AI126&gt;=15%),MAX((400-AH126+15*AI126*100)*W126*(AD126/AE126)*(1-(U126*1.3-P126)/(U126*0.55)),0),0),0))</f>
        <v>#DIV/0!</v>
      </c>
      <c r="M126" s="173" t="e">
        <f>SUM(I126:L126)</f>
        <v>#DIV/0!</v>
      </c>
      <c r="N126" s="94"/>
      <c r="O126" s="174"/>
      <c r="P126" s="175" t="e">
        <f>ROUND(SUMPRODUCT(O117:O124,P117:P124)/SUM(O117:O124),2)</f>
        <v>#DIV/0!</v>
      </c>
      <c r="Q126" s="176"/>
      <c r="R126" s="96">
        <f>SUM(R117:R124)</f>
        <v>0</v>
      </c>
      <c r="S126" s="96" t="e">
        <f>ROUND(R126/W126,0)</f>
        <v>#DIV/0!</v>
      </c>
      <c r="T126" s="173">
        <f>$T$117</f>
        <v>0</v>
      </c>
      <c r="U126" s="175">
        <f>$U$117</f>
        <v>0</v>
      </c>
      <c r="V126" s="177" t="str">
        <f>$V$117</f>
        <v/>
      </c>
      <c r="W126" s="96">
        <f>SUM(W117:W124)</f>
        <v>0</v>
      </c>
      <c r="X126" s="173">
        <f>$X$117</f>
        <v>0</v>
      </c>
      <c r="Y126" s="96">
        <f>SUM(Y117:Y124)</f>
        <v>0</v>
      </c>
      <c r="Z126" s="173">
        <f>$Z$117</f>
        <v>0</v>
      </c>
      <c r="AA126" s="178">
        <f>SUM(AA117:AA124)</f>
        <v>0</v>
      </c>
      <c r="AB126" s="179">
        <f>SUM(AB117:AB124)</f>
        <v>0</v>
      </c>
      <c r="AC126" s="179">
        <f>SUM(AC117:AC124)</f>
        <v>0</v>
      </c>
      <c r="AD126" s="177">
        <f>$AD$117</f>
        <v>0</v>
      </c>
      <c r="AE126" s="180">
        <v>104.2</v>
      </c>
      <c r="AF126" s="181" t="e">
        <f>IF(H126="","",Y126/W126)</f>
        <v>#DIV/0!</v>
      </c>
      <c r="AG126" s="181" t="e">
        <f>IF(H126="","",Z126/X126)</f>
        <v>#DIV/0!</v>
      </c>
      <c r="AH126" s="178" t="e">
        <f>IF(H126="","",ROUND(W126/AA126,2))</f>
        <v>#DIV/0!</v>
      </c>
      <c r="AI126" s="182" t="e">
        <f>IF(H126="","",ROUND(AB126/AC126,4))</f>
        <v>#DIV/0!</v>
      </c>
    </row>
    <row r="127" spans="8:35" x14ac:dyDescent="0.2">
      <c r="I127" s="99"/>
      <c r="J127" s="99"/>
      <c r="Q127" s="91"/>
      <c r="R127" s="91"/>
    </row>
    <row r="128" spans="8:35" x14ac:dyDescent="0.2">
      <c r="I128" s="99"/>
      <c r="J128" s="99"/>
      <c r="Q128" s="91"/>
      <c r="R128" s="91"/>
    </row>
    <row r="129" spans="8:35" x14ac:dyDescent="0.2">
      <c r="H129" s="136" t="str">
        <f>CONCATENATE("FAG ",YEAR($C$39)-4)</f>
        <v>FAG 2016</v>
      </c>
      <c r="I129" s="137" t="s">
        <v>15</v>
      </c>
      <c r="J129" s="137" t="s">
        <v>15</v>
      </c>
      <c r="K129" s="137" t="s">
        <v>36</v>
      </c>
      <c r="L129" s="137" t="s">
        <v>37</v>
      </c>
      <c r="M129" s="137" t="s">
        <v>4</v>
      </c>
      <c r="N129" s="136"/>
      <c r="O129" s="138" t="s">
        <v>27</v>
      </c>
      <c r="P129" s="138"/>
      <c r="Q129" s="139"/>
      <c r="R129" s="92" t="s">
        <v>59</v>
      </c>
      <c r="S129" s="140" t="s">
        <v>29</v>
      </c>
      <c r="T129" s="140" t="s">
        <v>58</v>
      </c>
      <c r="U129" s="140" t="s">
        <v>26</v>
      </c>
      <c r="V129" s="140" t="s">
        <v>26</v>
      </c>
      <c r="W129" s="141" t="s">
        <v>9</v>
      </c>
      <c r="X129" s="140" t="s">
        <v>9</v>
      </c>
      <c r="Y129" s="141" t="s">
        <v>12</v>
      </c>
      <c r="Z129" s="140" t="s">
        <v>12</v>
      </c>
      <c r="AA129" s="140" t="s">
        <v>55</v>
      </c>
      <c r="AB129" s="140" t="s">
        <v>53</v>
      </c>
      <c r="AC129" s="140" t="s">
        <v>54</v>
      </c>
      <c r="AD129" s="142" t="s">
        <v>22</v>
      </c>
      <c r="AE129" s="142" t="s">
        <v>22</v>
      </c>
      <c r="AF129" s="140" t="s">
        <v>13</v>
      </c>
      <c r="AG129" s="140" t="s">
        <v>52</v>
      </c>
      <c r="AH129" s="140" t="s">
        <v>14</v>
      </c>
      <c r="AI129" s="140" t="s">
        <v>40</v>
      </c>
    </row>
    <row r="130" spans="8:35" x14ac:dyDescent="0.2">
      <c r="H130" s="115"/>
      <c r="I130" s="143" t="s">
        <v>23</v>
      </c>
      <c r="J130" s="143" t="s">
        <v>24</v>
      </c>
      <c r="K130" s="143" t="s">
        <v>38</v>
      </c>
      <c r="L130" s="143" t="s">
        <v>38</v>
      </c>
      <c r="M130" s="143"/>
      <c r="N130" s="115"/>
      <c r="O130" s="144" t="s">
        <v>28</v>
      </c>
      <c r="P130" s="145" t="s">
        <v>26</v>
      </c>
      <c r="Q130" s="146"/>
      <c r="R130" s="93" t="s">
        <v>28</v>
      </c>
      <c r="S130" s="147" t="s">
        <v>28</v>
      </c>
      <c r="T130" s="147" t="s">
        <v>57</v>
      </c>
      <c r="U130" s="147" t="s">
        <v>57</v>
      </c>
      <c r="V130" s="147" t="s">
        <v>56</v>
      </c>
      <c r="W130" s="148"/>
      <c r="X130" s="149" t="s">
        <v>16</v>
      </c>
      <c r="Y130" s="148"/>
      <c r="Z130" s="149" t="s">
        <v>17</v>
      </c>
      <c r="AA130" s="149" t="s">
        <v>18</v>
      </c>
      <c r="AB130" s="149" t="s">
        <v>19</v>
      </c>
      <c r="AC130" s="149" t="s">
        <v>19</v>
      </c>
      <c r="AD130" s="147"/>
      <c r="AE130" s="147"/>
      <c r="AF130" s="147" t="s">
        <v>12</v>
      </c>
      <c r="AG130" s="147" t="s">
        <v>17</v>
      </c>
      <c r="AH130" s="147" t="s">
        <v>20</v>
      </c>
      <c r="AI130" s="147" t="s">
        <v>21</v>
      </c>
    </row>
    <row r="131" spans="8:35" x14ac:dyDescent="0.2">
      <c r="H131" s="94" t="str">
        <f t="shared" ref="H131:H139" si="71">A85</f>
        <v>Politische Gemeinden</v>
      </c>
      <c r="I131" s="168">
        <f>YEAR($C$39)-4</f>
        <v>2016</v>
      </c>
      <c r="J131" s="168">
        <f>YEAR($C$39)-4</f>
        <v>2016</v>
      </c>
      <c r="K131" s="94">
        <f>YEAR($C$39)-4</f>
        <v>2016</v>
      </c>
      <c r="L131" s="94">
        <f>YEAR($C$39)-4</f>
        <v>2016</v>
      </c>
      <c r="M131" s="94">
        <f>YEAR($C$39)-4</f>
        <v>2016</v>
      </c>
      <c r="N131" s="94"/>
      <c r="O131" s="94">
        <f>YEAR($C$39)-6</f>
        <v>2014</v>
      </c>
      <c r="P131" s="94">
        <f>YEAR($C$39)-6</f>
        <v>2014</v>
      </c>
      <c r="Q131" s="152"/>
      <c r="R131" s="94">
        <f>YEAR($C$39)-6</f>
        <v>2014</v>
      </c>
      <c r="S131" s="94">
        <f>YEAR($C$39)-6</f>
        <v>2014</v>
      </c>
      <c r="T131" s="94">
        <f>YEAR($C$39)-6</f>
        <v>2014</v>
      </c>
      <c r="U131" s="94">
        <f>YEAR($C$39)-6</f>
        <v>2014</v>
      </c>
      <c r="V131" s="94">
        <v>2010</v>
      </c>
      <c r="W131" s="94">
        <f t="shared" ref="W131:AD131" si="72">YEAR($C$39)-6</f>
        <v>2014</v>
      </c>
      <c r="X131" s="94">
        <f t="shared" si="72"/>
        <v>2014</v>
      </c>
      <c r="Y131" s="94">
        <f t="shared" si="72"/>
        <v>2014</v>
      </c>
      <c r="Z131" s="94">
        <f t="shared" si="72"/>
        <v>2014</v>
      </c>
      <c r="AA131" s="94">
        <f t="shared" si="72"/>
        <v>2014</v>
      </c>
      <c r="AB131" s="94">
        <f t="shared" si="72"/>
        <v>2014</v>
      </c>
      <c r="AC131" s="94">
        <f t="shared" si="72"/>
        <v>2014</v>
      </c>
      <c r="AD131" s="94">
        <f t="shared" si="72"/>
        <v>2014</v>
      </c>
      <c r="AE131" s="94">
        <v>2010</v>
      </c>
      <c r="AF131" s="94">
        <f>YEAR($C$39)-6</f>
        <v>2014</v>
      </c>
      <c r="AG131" s="94">
        <f>YEAR($C$39)-6</f>
        <v>2014</v>
      </c>
      <c r="AH131" s="94">
        <f>YEAR($C$39)-6</f>
        <v>2014</v>
      </c>
      <c r="AI131" s="94">
        <f>YEAR($C$39)-6</f>
        <v>2014</v>
      </c>
    </row>
    <row r="132" spans="8:35" x14ac:dyDescent="0.2">
      <c r="H132" s="98" t="str">
        <f t="shared" si="71"/>
        <v/>
      </c>
      <c r="I132" s="153" t="str">
        <f t="shared" ref="I132:I139" si="73">IF(H132="","",ROUND(IF(S132&lt;=95%*T132,(95%*T132-S132)*W132*P132/100,0),0))</f>
        <v/>
      </c>
      <c r="J132" s="153" t="str">
        <f t="shared" ref="J132:J139" si="74">IF(H132="","",ROUND(IF(S132&gt;=110%*T132,-((S132-110%*T132)*70%*W132*(U132/V132)),0),0))</f>
        <v/>
      </c>
      <c r="K132" s="153" t="str">
        <f t="shared" ref="K132:K139" si="75">IF(H132="","",ROUND(IF(AF132&gt;=110%*(Z132/X132),MAX(((AF132-110%*(Z132/X132))*W132*12000*AD132/AE132)*(1-(U132*1.3-P132)/(U132*0.55)),0),0),0))</f>
        <v/>
      </c>
      <c r="L132" s="153" t="str">
        <f t="shared" ref="L132:L139" si="76">IF(H132="","",ROUND(IF(OR(AH132&lt;=150,AI132&gt;=15%),MAX((400-AH132+15*AI132*100)*W132*(AD132/AE132)*(1-(U132*1.3-P132)/(U132*0.55)),0),0),0))</f>
        <v/>
      </c>
      <c r="M132" s="153" t="str">
        <f>IF(H132="","",SUM(I132:L132))</f>
        <v/>
      </c>
      <c r="O132" s="154"/>
      <c r="P132" s="155"/>
      <c r="Q132" s="156"/>
      <c r="R132" s="157"/>
      <c r="S132" s="158"/>
      <c r="T132" s="154"/>
      <c r="U132" s="155"/>
      <c r="V132" s="99" t="str">
        <f t="shared" ref="V132:V139" si="77">IF(H132="","",100.87)</f>
        <v/>
      </c>
      <c r="W132" s="158"/>
      <c r="X132" s="154"/>
      <c r="Y132" s="154"/>
      <c r="Z132" s="154"/>
      <c r="AA132" s="159"/>
      <c r="AB132" s="154"/>
      <c r="AC132" s="154"/>
      <c r="AD132" s="160"/>
      <c r="AE132" s="161" t="str">
        <f t="shared" ref="AE132:AE139" si="78">IF(H132="","",104.2)</f>
        <v/>
      </c>
      <c r="AF132" s="162" t="str">
        <f t="shared" ref="AF132:AF139" si="79">IF(H132="","",Y132/W132)</f>
        <v/>
      </c>
      <c r="AG132" s="162" t="str">
        <f t="shared" ref="AG132:AG139" si="80">IF(H132="","",Z132/X132)</f>
        <v/>
      </c>
      <c r="AH132" s="163" t="str">
        <f t="shared" ref="AH132:AH139" si="81">IF(H132="","",ROUND(W132/AA132,2))</f>
        <v/>
      </c>
      <c r="AI132" s="164" t="str">
        <f t="shared" ref="AI132:AI139" si="82">IF(H132="","",ROUND(AB132/AC132,4))</f>
        <v/>
      </c>
    </row>
    <row r="133" spans="8:35" x14ac:dyDescent="0.2">
      <c r="H133" s="98" t="str">
        <f t="shared" si="71"/>
        <v/>
      </c>
      <c r="I133" s="153" t="str">
        <f t="shared" si="73"/>
        <v/>
      </c>
      <c r="J133" s="153" t="str">
        <f t="shared" si="74"/>
        <v/>
      </c>
      <c r="K133" s="153" t="str">
        <f t="shared" si="75"/>
        <v/>
      </c>
      <c r="L133" s="153" t="str">
        <f t="shared" si="76"/>
        <v/>
      </c>
      <c r="M133" s="153" t="str">
        <f t="shared" ref="M133:M135" si="83">IF(H133="","",SUM(I133:L133))</f>
        <v/>
      </c>
      <c r="O133" s="154"/>
      <c r="P133" s="155"/>
      <c r="Q133" s="156"/>
      <c r="R133" s="157"/>
      <c r="S133" s="158"/>
      <c r="T133" s="153" t="str">
        <f t="shared" ref="T133:T139" si="84">IF(H133="","",$T$132)</f>
        <v/>
      </c>
      <c r="U133" s="165" t="str">
        <f t="shared" ref="U133:U139" si="85">IF(H133="","",$U$132)</f>
        <v/>
      </c>
      <c r="V133" s="99" t="str">
        <f t="shared" si="77"/>
        <v/>
      </c>
      <c r="W133" s="158"/>
      <c r="X133" s="153" t="str">
        <f t="shared" ref="X133:X139" si="86">IF(H133="","",$X$132)</f>
        <v/>
      </c>
      <c r="Y133" s="154"/>
      <c r="Z133" s="153" t="str">
        <f t="shared" ref="Z133:Z139" si="87">IF(H133="","",$Z$132)</f>
        <v/>
      </c>
      <c r="AA133" s="159"/>
      <c r="AB133" s="154"/>
      <c r="AC133" s="154"/>
      <c r="AD133" s="166" t="str">
        <f t="shared" ref="AD133:AD139" si="88">IF(H133="","",$AD$132)</f>
        <v/>
      </c>
      <c r="AE133" s="161" t="str">
        <f t="shared" si="78"/>
        <v/>
      </c>
      <c r="AF133" s="162" t="str">
        <f t="shared" si="79"/>
        <v/>
      </c>
      <c r="AG133" s="162" t="str">
        <f t="shared" si="80"/>
        <v/>
      </c>
      <c r="AH133" s="163" t="str">
        <f t="shared" si="81"/>
        <v/>
      </c>
      <c r="AI133" s="164" t="str">
        <f t="shared" si="82"/>
        <v/>
      </c>
    </row>
    <row r="134" spans="8:35" x14ac:dyDescent="0.2">
      <c r="H134" s="98" t="str">
        <f t="shared" si="71"/>
        <v/>
      </c>
      <c r="I134" s="153" t="str">
        <f t="shared" si="73"/>
        <v/>
      </c>
      <c r="J134" s="153" t="str">
        <f t="shared" si="74"/>
        <v/>
      </c>
      <c r="K134" s="153" t="str">
        <f t="shared" si="75"/>
        <v/>
      </c>
      <c r="L134" s="153" t="str">
        <f t="shared" si="76"/>
        <v/>
      </c>
      <c r="M134" s="153" t="str">
        <f t="shared" si="83"/>
        <v/>
      </c>
      <c r="O134" s="154"/>
      <c r="P134" s="155"/>
      <c r="Q134" s="156"/>
      <c r="R134" s="157"/>
      <c r="S134" s="158"/>
      <c r="T134" s="153" t="str">
        <f t="shared" si="84"/>
        <v/>
      </c>
      <c r="U134" s="165" t="str">
        <f t="shared" si="85"/>
        <v/>
      </c>
      <c r="V134" s="99" t="str">
        <f t="shared" si="77"/>
        <v/>
      </c>
      <c r="W134" s="158"/>
      <c r="X134" s="153" t="str">
        <f t="shared" si="86"/>
        <v/>
      </c>
      <c r="Y134" s="154"/>
      <c r="Z134" s="153" t="str">
        <f t="shared" si="87"/>
        <v/>
      </c>
      <c r="AA134" s="159"/>
      <c r="AB134" s="154"/>
      <c r="AC134" s="154"/>
      <c r="AD134" s="166" t="str">
        <f t="shared" si="88"/>
        <v/>
      </c>
      <c r="AE134" s="161" t="str">
        <f t="shared" si="78"/>
        <v/>
      </c>
      <c r="AF134" s="162" t="str">
        <f t="shared" si="79"/>
        <v/>
      </c>
      <c r="AG134" s="162" t="str">
        <f t="shared" si="80"/>
        <v/>
      </c>
      <c r="AH134" s="163" t="str">
        <f t="shared" si="81"/>
        <v/>
      </c>
      <c r="AI134" s="164" t="str">
        <f t="shared" si="82"/>
        <v/>
      </c>
    </row>
    <row r="135" spans="8:35" x14ac:dyDescent="0.2">
      <c r="H135" s="98" t="str">
        <f t="shared" si="71"/>
        <v/>
      </c>
      <c r="I135" s="153" t="str">
        <f t="shared" si="73"/>
        <v/>
      </c>
      <c r="J135" s="153" t="str">
        <f t="shared" si="74"/>
        <v/>
      </c>
      <c r="K135" s="153" t="str">
        <f t="shared" si="75"/>
        <v/>
      </c>
      <c r="L135" s="153" t="str">
        <f t="shared" si="76"/>
        <v/>
      </c>
      <c r="M135" s="153" t="str">
        <f t="shared" si="83"/>
        <v/>
      </c>
      <c r="O135" s="154"/>
      <c r="P135" s="155"/>
      <c r="Q135" s="156"/>
      <c r="R135" s="157"/>
      <c r="S135" s="158"/>
      <c r="T135" s="153" t="str">
        <f t="shared" si="84"/>
        <v/>
      </c>
      <c r="U135" s="165" t="str">
        <f t="shared" si="85"/>
        <v/>
      </c>
      <c r="V135" s="99" t="str">
        <f t="shared" si="77"/>
        <v/>
      </c>
      <c r="W135" s="158"/>
      <c r="X135" s="153" t="str">
        <f t="shared" si="86"/>
        <v/>
      </c>
      <c r="Y135" s="154"/>
      <c r="Z135" s="153" t="str">
        <f t="shared" si="87"/>
        <v/>
      </c>
      <c r="AA135" s="159"/>
      <c r="AB135" s="154"/>
      <c r="AC135" s="154"/>
      <c r="AD135" s="166" t="str">
        <f t="shared" si="88"/>
        <v/>
      </c>
      <c r="AE135" s="161" t="str">
        <f t="shared" si="78"/>
        <v/>
      </c>
      <c r="AF135" s="162" t="str">
        <f t="shared" si="79"/>
        <v/>
      </c>
      <c r="AG135" s="162" t="str">
        <f t="shared" si="80"/>
        <v/>
      </c>
      <c r="AH135" s="163" t="str">
        <f t="shared" si="81"/>
        <v/>
      </c>
      <c r="AI135" s="164" t="str">
        <f t="shared" si="82"/>
        <v/>
      </c>
    </row>
    <row r="136" spans="8:35" x14ac:dyDescent="0.2">
      <c r="H136" s="98" t="str">
        <f t="shared" si="71"/>
        <v/>
      </c>
      <c r="I136" s="153" t="str">
        <f t="shared" si="73"/>
        <v/>
      </c>
      <c r="J136" s="153" t="str">
        <f t="shared" si="74"/>
        <v/>
      </c>
      <c r="K136" s="153" t="str">
        <f t="shared" si="75"/>
        <v/>
      </c>
      <c r="L136" s="153" t="str">
        <f t="shared" si="76"/>
        <v/>
      </c>
      <c r="M136" s="153" t="str">
        <f t="shared" ref="M136:M139" si="89">IF(H136="","",SUM(I136:L136))</f>
        <v/>
      </c>
      <c r="O136" s="154"/>
      <c r="P136" s="155"/>
      <c r="Q136" s="156"/>
      <c r="R136" s="157"/>
      <c r="S136" s="158"/>
      <c r="T136" s="153" t="str">
        <f t="shared" si="84"/>
        <v/>
      </c>
      <c r="U136" s="165" t="str">
        <f t="shared" si="85"/>
        <v/>
      </c>
      <c r="V136" s="99" t="str">
        <f t="shared" si="77"/>
        <v/>
      </c>
      <c r="W136" s="158"/>
      <c r="X136" s="153" t="str">
        <f t="shared" si="86"/>
        <v/>
      </c>
      <c r="Y136" s="154"/>
      <c r="Z136" s="153" t="str">
        <f t="shared" si="87"/>
        <v/>
      </c>
      <c r="AA136" s="159"/>
      <c r="AB136" s="154"/>
      <c r="AC136" s="154"/>
      <c r="AD136" s="166" t="str">
        <f t="shared" si="88"/>
        <v/>
      </c>
      <c r="AE136" s="161" t="str">
        <f t="shared" si="78"/>
        <v/>
      </c>
      <c r="AF136" s="162" t="str">
        <f t="shared" si="79"/>
        <v/>
      </c>
      <c r="AG136" s="162" t="str">
        <f t="shared" si="80"/>
        <v/>
      </c>
      <c r="AH136" s="163" t="str">
        <f t="shared" si="81"/>
        <v/>
      </c>
      <c r="AI136" s="164" t="str">
        <f t="shared" si="82"/>
        <v/>
      </c>
    </row>
    <row r="137" spans="8:35" x14ac:dyDescent="0.2">
      <c r="H137" s="98" t="str">
        <f t="shared" si="71"/>
        <v/>
      </c>
      <c r="I137" s="153" t="str">
        <f t="shared" si="73"/>
        <v/>
      </c>
      <c r="J137" s="153" t="str">
        <f t="shared" si="74"/>
        <v/>
      </c>
      <c r="K137" s="153" t="str">
        <f t="shared" si="75"/>
        <v/>
      </c>
      <c r="L137" s="153" t="str">
        <f t="shared" si="76"/>
        <v/>
      </c>
      <c r="M137" s="153" t="str">
        <f t="shared" si="89"/>
        <v/>
      </c>
      <c r="O137" s="154"/>
      <c r="P137" s="155"/>
      <c r="Q137" s="156"/>
      <c r="R137" s="157"/>
      <c r="S137" s="158"/>
      <c r="T137" s="153" t="str">
        <f t="shared" si="84"/>
        <v/>
      </c>
      <c r="U137" s="165" t="str">
        <f t="shared" si="85"/>
        <v/>
      </c>
      <c r="V137" s="99" t="str">
        <f t="shared" si="77"/>
        <v/>
      </c>
      <c r="W137" s="158"/>
      <c r="X137" s="153" t="str">
        <f t="shared" si="86"/>
        <v/>
      </c>
      <c r="Y137" s="154"/>
      <c r="Z137" s="153" t="str">
        <f t="shared" si="87"/>
        <v/>
      </c>
      <c r="AA137" s="159"/>
      <c r="AB137" s="154"/>
      <c r="AC137" s="154"/>
      <c r="AD137" s="166" t="str">
        <f t="shared" si="88"/>
        <v/>
      </c>
      <c r="AE137" s="161" t="str">
        <f t="shared" si="78"/>
        <v/>
      </c>
      <c r="AF137" s="162" t="str">
        <f t="shared" si="79"/>
        <v/>
      </c>
      <c r="AG137" s="162" t="str">
        <f t="shared" si="80"/>
        <v/>
      </c>
      <c r="AH137" s="163" t="str">
        <f t="shared" si="81"/>
        <v/>
      </c>
      <c r="AI137" s="164" t="str">
        <f t="shared" si="82"/>
        <v/>
      </c>
    </row>
    <row r="138" spans="8:35" x14ac:dyDescent="0.2">
      <c r="H138" s="98" t="str">
        <f t="shared" si="71"/>
        <v/>
      </c>
      <c r="I138" s="153" t="str">
        <f t="shared" si="73"/>
        <v/>
      </c>
      <c r="J138" s="153" t="str">
        <f t="shared" si="74"/>
        <v/>
      </c>
      <c r="K138" s="153" t="str">
        <f t="shared" si="75"/>
        <v/>
      </c>
      <c r="L138" s="153" t="str">
        <f t="shared" si="76"/>
        <v/>
      </c>
      <c r="M138" s="153" t="str">
        <f t="shared" si="89"/>
        <v/>
      </c>
      <c r="O138" s="154"/>
      <c r="P138" s="155"/>
      <c r="Q138" s="156"/>
      <c r="R138" s="157"/>
      <c r="S138" s="158"/>
      <c r="T138" s="153" t="str">
        <f t="shared" si="84"/>
        <v/>
      </c>
      <c r="U138" s="165" t="str">
        <f t="shared" si="85"/>
        <v/>
      </c>
      <c r="V138" s="99" t="str">
        <f t="shared" si="77"/>
        <v/>
      </c>
      <c r="W138" s="158"/>
      <c r="X138" s="153" t="str">
        <f t="shared" si="86"/>
        <v/>
      </c>
      <c r="Y138" s="154"/>
      <c r="Z138" s="153" t="str">
        <f t="shared" si="87"/>
        <v/>
      </c>
      <c r="AA138" s="159"/>
      <c r="AB138" s="154"/>
      <c r="AC138" s="154"/>
      <c r="AD138" s="166" t="str">
        <f t="shared" si="88"/>
        <v/>
      </c>
      <c r="AE138" s="161" t="str">
        <f t="shared" si="78"/>
        <v/>
      </c>
      <c r="AF138" s="162" t="str">
        <f t="shared" si="79"/>
        <v/>
      </c>
      <c r="AG138" s="162" t="str">
        <f t="shared" si="80"/>
        <v/>
      </c>
      <c r="AH138" s="163" t="str">
        <f t="shared" si="81"/>
        <v/>
      </c>
      <c r="AI138" s="164" t="str">
        <f t="shared" si="82"/>
        <v/>
      </c>
    </row>
    <row r="139" spans="8:35" x14ac:dyDescent="0.2">
      <c r="H139" s="98" t="str">
        <f t="shared" si="71"/>
        <v/>
      </c>
      <c r="I139" s="153" t="str">
        <f t="shared" si="73"/>
        <v/>
      </c>
      <c r="J139" s="153" t="str">
        <f t="shared" si="74"/>
        <v/>
      </c>
      <c r="K139" s="153" t="str">
        <f t="shared" si="75"/>
        <v/>
      </c>
      <c r="L139" s="153" t="str">
        <f t="shared" si="76"/>
        <v/>
      </c>
      <c r="M139" s="153" t="str">
        <f t="shared" si="89"/>
        <v/>
      </c>
      <c r="O139" s="154"/>
      <c r="P139" s="155"/>
      <c r="Q139" s="156"/>
      <c r="R139" s="157"/>
      <c r="S139" s="158"/>
      <c r="T139" s="153" t="str">
        <f t="shared" si="84"/>
        <v/>
      </c>
      <c r="U139" s="165" t="str">
        <f t="shared" si="85"/>
        <v/>
      </c>
      <c r="V139" s="99" t="str">
        <f t="shared" si="77"/>
        <v/>
      </c>
      <c r="W139" s="158"/>
      <c r="X139" s="153" t="str">
        <f t="shared" si="86"/>
        <v/>
      </c>
      <c r="Y139" s="154"/>
      <c r="Z139" s="153" t="str">
        <f t="shared" si="87"/>
        <v/>
      </c>
      <c r="AA139" s="159"/>
      <c r="AB139" s="154"/>
      <c r="AC139" s="154"/>
      <c r="AD139" s="166" t="str">
        <f t="shared" si="88"/>
        <v/>
      </c>
      <c r="AE139" s="161" t="str">
        <f t="shared" si="78"/>
        <v/>
      </c>
      <c r="AF139" s="162" t="str">
        <f t="shared" si="79"/>
        <v/>
      </c>
      <c r="AG139" s="162" t="str">
        <f t="shared" si="80"/>
        <v/>
      </c>
      <c r="AH139" s="163" t="str">
        <f t="shared" si="81"/>
        <v/>
      </c>
      <c r="AI139" s="164" t="str">
        <f t="shared" si="82"/>
        <v/>
      </c>
    </row>
    <row r="140" spans="8:35" x14ac:dyDescent="0.2">
      <c r="H140" s="136" t="str">
        <f>$A$94</f>
        <v>Summe einzeln</v>
      </c>
      <c r="I140" s="170">
        <f>SUM(I132:I139)</f>
        <v>0</v>
      </c>
      <c r="J140" s="170">
        <f t="shared" ref="J140:M140" si="90">SUM(J132:J139)</f>
        <v>0</v>
      </c>
      <c r="K140" s="170">
        <f t="shared" si="90"/>
        <v>0</v>
      </c>
      <c r="L140" s="170">
        <f t="shared" si="90"/>
        <v>0</v>
      </c>
      <c r="M140" s="171">
        <f t="shared" si="90"/>
        <v>0</v>
      </c>
      <c r="N140" s="136"/>
      <c r="O140" s="171"/>
      <c r="P140" s="172"/>
      <c r="Q140" s="95"/>
      <c r="R140" s="95"/>
      <c r="S140" s="136"/>
      <c r="T140" s="136"/>
      <c r="U140" s="136"/>
      <c r="V140" s="136"/>
      <c r="W140" s="136"/>
      <c r="X140" s="136"/>
      <c r="Y140" s="136"/>
      <c r="Z140" s="136"/>
      <c r="AA140" s="136"/>
      <c r="AB140" s="136"/>
      <c r="AC140" s="136"/>
      <c r="AD140" s="136"/>
      <c r="AE140" s="136"/>
      <c r="AF140" s="136"/>
      <c r="AG140" s="136"/>
      <c r="AH140" s="136"/>
      <c r="AI140" s="136"/>
    </row>
    <row r="141" spans="8:35" x14ac:dyDescent="0.2">
      <c r="H141" s="94" t="str">
        <f>$A$95</f>
        <v>Fusionierte Gemeinde</v>
      </c>
      <c r="I141" s="173" t="e">
        <f>IF(H141="","",ROUND(IF(S141&lt;=95%*T141,(95%*T141-S141)*W141*P141/100,0),0))</f>
        <v>#DIV/0!</v>
      </c>
      <c r="J141" s="173" t="e">
        <f>IF(H141="","",ROUND(IF(S141&gt;=110%*T141,-((S141-110%*T141)*70%*W141*(U141/V141)),0),0))</f>
        <v>#DIV/0!</v>
      </c>
      <c r="K141" s="173" t="e">
        <f>IF(H141="","",ROUND(IF(AF141&gt;=110%*(Z141/X141),MAX(((AF141-110%*(Z141/X141))*W141*12000*AD141/AE141)*(1-(U141*1.3-P141)/(U141*0.55)),0),0),0))</f>
        <v>#DIV/0!</v>
      </c>
      <c r="L141" s="173" t="e">
        <f>IF(H141="","",ROUND(IF(OR(AH141&lt;=150,AI141&gt;=15%),MAX((400-AH141+15*AI141*100)*W141*(AD141/AE141)*(1-(U141*1.3-P141)/(U141*0.55)),0),0),0))</f>
        <v>#DIV/0!</v>
      </c>
      <c r="M141" s="173" t="e">
        <f>SUM(I141:L141)</f>
        <v>#DIV/0!</v>
      </c>
      <c r="N141" s="94"/>
      <c r="O141" s="174"/>
      <c r="P141" s="175" t="e">
        <f>ROUND(SUMPRODUCT(O132:O139,P132:P139)/SUM(O132:O139),2)</f>
        <v>#DIV/0!</v>
      </c>
      <c r="Q141" s="176"/>
      <c r="R141" s="96">
        <f>SUM(R132:R139)</f>
        <v>0</v>
      </c>
      <c r="S141" s="96" t="e">
        <f>ROUND(R141/W141,0)</f>
        <v>#DIV/0!</v>
      </c>
      <c r="T141" s="173">
        <f>$T$132</f>
        <v>0</v>
      </c>
      <c r="U141" s="175">
        <f>$U$132</f>
        <v>0</v>
      </c>
      <c r="V141" s="177" t="str">
        <f>$V$132</f>
        <v/>
      </c>
      <c r="W141" s="96">
        <f>SUM(W132:W139)</f>
        <v>0</v>
      </c>
      <c r="X141" s="173">
        <f>$X$132</f>
        <v>0</v>
      </c>
      <c r="Y141" s="96">
        <f>SUM(Y132:Y139)</f>
        <v>0</v>
      </c>
      <c r="Z141" s="173">
        <f>$Z$132</f>
        <v>0</v>
      </c>
      <c r="AA141" s="178">
        <f>SUM(AA132:AA139)</f>
        <v>0</v>
      </c>
      <c r="AB141" s="179">
        <f>SUM(AB132:AB139)</f>
        <v>0</v>
      </c>
      <c r="AC141" s="179">
        <f>SUM(AC132:AC139)</f>
        <v>0</v>
      </c>
      <c r="AD141" s="177">
        <f>$AD$132</f>
        <v>0</v>
      </c>
      <c r="AE141" s="180">
        <v>104.2</v>
      </c>
      <c r="AF141" s="181" t="e">
        <f>IF(H141="","",Y141/W141)</f>
        <v>#DIV/0!</v>
      </c>
      <c r="AG141" s="181" t="e">
        <f>IF(H141="","",Z141/X141)</f>
        <v>#DIV/0!</v>
      </c>
      <c r="AH141" s="178" t="e">
        <f>IF(H141="","",ROUND(W141/AA141,2))</f>
        <v>#DIV/0!</v>
      </c>
      <c r="AI141" s="182" t="e">
        <f>IF(H141="","",ROUND(AB141/AC141,4))</f>
        <v>#DIV/0!</v>
      </c>
    </row>
  </sheetData>
  <sheetProtection sheet="1" objects="1" scenarios="1"/>
  <mergeCells count="17">
    <mergeCell ref="A44:B44"/>
    <mergeCell ref="D44:F44"/>
    <mergeCell ref="D37:F37"/>
    <mergeCell ref="A42:B42"/>
    <mergeCell ref="D42:F42"/>
    <mergeCell ref="A43:B43"/>
    <mergeCell ref="D43:F43"/>
    <mergeCell ref="A48:B48"/>
    <mergeCell ref="D48:F48"/>
    <mergeCell ref="A49:B49"/>
    <mergeCell ref="D49:F49"/>
    <mergeCell ref="A45:B45"/>
    <mergeCell ref="D45:F45"/>
    <mergeCell ref="A46:B46"/>
    <mergeCell ref="D46:F46"/>
    <mergeCell ref="A47:B47"/>
    <mergeCell ref="D47:F47"/>
  </mergeCells>
  <pageMargins left="0.39370078740157483" right="0.39370078740157483" top="0.82677165354330717" bottom="0.51181102362204722" header="0.39370078740157483" footer="0.39370078740157483"/>
  <pageSetup paperSize="9" scale="32" fitToHeight="0" orientation="landscape" r:id="rId1"/>
  <headerFooter>
    <oddFooter>&amp;R&amp;9&amp;P/&amp;N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1" tint="0.499984740745262"/>
    <pageSetUpPr fitToPage="1"/>
  </sheetPr>
  <dimension ref="A1"/>
  <sheetViews>
    <sheetView zoomScale="85" zoomScaleNormal="85" workbookViewId="0"/>
  </sheetViews>
  <sheetFormatPr baseColWidth="10" defaultRowHeight="14.25" x14ac:dyDescent="0.2"/>
  <cols>
    <col min="1" max="12" width="11" style="97"/>
    <col min="13" max="13" width="11.625" style="97" customWidth="1"/>
    <col min="14" max="14" width="11" style="97"/>
    <col min="15" max="15" width="0.75" style="97" customWidth="1"/>
    <col min="16" max="16384" width="11" style="97"/>
  </cols>
  <sheetData/>
  <sheetProtection sheet="1" objects="1" scenarios="1"/>
  <pageMargins left="0.70866141732283472" right="0.70866141732283472" top="0.78" bottom="0.78740157480314965" header="0.39370078740157483" footer="0.39370078740157483"/>
  <pageSetup paperSize="9" scale="77" orientation="landscape" r:id="rId1"/>
  <headerFooter>
    <oddHeader>&amp;L&amp;"-,Fett"&amp;9Berechnungstool Beiträge Gemeindefusionen&amp;"-,Standard"
Beispiel Gemeindefinanzporträt</oddHeader>
    <oddFooter>&amp;L&amp;9Gemeindeamt des Kantons Zürich
Abteilung Gemeindefinanzen
20. Februar 2019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A1:AI105"/>
  <sheetViews>
    <sheetView zoomScale="85" zoomScaleNormal="85" zoomScaleSheetLayoutView="55" workbookViewId="0">
      <pane xSplit="1" ySplit="13" topLeftCell="B14" activePane="bottomRight" state="frozen"/>
      <selection activeCell="B33" sqref="B33"/>
      <selection pane="topRight" activeCell="B33" sqref="B33"/>
      <selection pane="bottomLeft" activeCell="B33" sqref="B33"/>
      <selection pane="bottomRight" activeCell="B14" sqref="B14"/>
    </sheetView>
  </sheetViews>
  <sheetFormatPr baseColWidth="10" defaultRowHeight="14.25" x14ac:dyDescent="0.2"/>
  <cols>
    <col min="1" max="1" width="19.875" customWidth="1"/>
    <col min="2" max="6" width="11.875" customWidth="1"/>
    <col min="7" max="7" width="1.25" style="3" customWidth="1"/>
    <col min="8" max="8" width="19.875" customWidth="1"/>
    <col min="17" max="17" width="11" style="75"/>
    <col min="18" max="18" width="11.125" style="89" customWidth="1"/>
    <col min="19" max="19" width="10.25" customWidth="1"/>
    <col min="20" max="21" width="13.875" customWidth="1"/>
    <col min="22" max="22" width="10.125" customWidth="1"/>
    <col min="23" max="23" width="9.875" customWidth="1"/>
    <col min="24" max="24" width="11.25" customWidth="1"/>
    <col min="25" max="26" width="11.125" customWidth="1"/>
    <col min="27" max="27" width="9.625" customWidth="1"/>
    <col min="28" max="28" width="11.875" customWidth="1"/>
    <col min="29" max="29" width="12.75" customWidth="1"/>
    <col min="30" max="31" width="6.875" customWidth="1"/>
    <col min="32" max="32" width="11.125" customWidth="1"/>
    <col min="33" max="33" width="13" customWidth="1"/>
    <col min="34" max="34" width="12.875" customWidth="1"/>
    <col min="35" max="35" width="10.125" customWidth="1"/>
  </cols>
  <sheetData>
    <row r="1" spans="1:12" ht="18.75" x14ac:dyDescent="0.4">
      <c r="A1" s="1" t="s">
        <v>44</v>
      </c>
      <c r="D1" s="199"/>
      <c r="E1" s="200"/>
      <c r="F1" s="200"/>
      <c r="H1" s="19" t="s">
        <v>46</v>
      </c>
    </row>
    <row r="3" spans="1:12" x14ac:dyDescent="0.2">
      <c r="A3" t="s">
        <v>43</v>
      </c>
      <c r="C3" s="67"/>
    </row>
    <row r="5" spans="1:12" x14ac:dyDescent="0.2">
      <c r="A5" s="24" t="s">
        <v>0</v>
      </c>
      <c r="B5" s="24"/>
      <c r="D5" s="24" t="s">
        <v>1</v>
      </c>
      <c r="E5" s="24"/>
      <c r="F5" s="24"/>
      <c r="G5" s="28"/>
    </row>
    <row r="6" spans="1:12" x14ac:dyDescent="0.2">
      <c r="A6" s="195"/>
      <c r="B6" s="196"/>
      <c r="D6" s="195"/>
      <c r="E6" s="196"/>
      <c r="F6" s="196"/>
    </row>
    <row r="7" spans="1:12" x14ac:dyDescent="0.2">
      <c r="A7" s="197"/>
      <c r="B7" s="198"/>
      <c r="D7" s="197"/>
      <c r="E7" s="198"/>
      <c r="F7" s="198"/>
    </row>
    <row r="8" spans="1:12" x14ac:dyDescent="0.2">
      <c r="A8" s="197"/>
      <c r="B8" s="198"/>
      <c r="D8" s="197"/>
      <c r="E8" s="198"/>
      <c r="F8" s="198"/>
    </row>
    <row r="9" spans="1:12" x14ac:dyDescent="0.2">
      <c r="A9" s="197"/>
      <c r="B9" s="198"/>
      <c r="D9" s="197"/>
      <c r="E9" s="198"/>
      <c r="F9" s="198"/>
    </row>
    <row r="10" spans="1:12" x14ac:dyDescent="0.2">
      <c r="A10" s="197"/>
      <c r="B10" s="198"/>
      <c r="D10" s="197"/>
      <c r="E10" s="198"/>
      <c r="F10" s="198"/>
    </row>
    <row r="11" spans="1:12" x14ac:dyDescent="0.2">
      <c r="A11" s="197"/>
      <c r="B11" s="198"/>
      <c r="D11" s="197"/>
      <c r="E11" s="198"/>
      <c r="F11" s="198"/>
    </row>
    <row r="12" spans="1:12" x14ac:dyDescent="0.2">
      <c r="A12" s="197"/>
      <c r="B12" s="198"/>
      <c r="D12" s="197"/>
      <c r="E12" s="198"/>
      <c r="F12" s="198"/>
    </row>
    <row r="13" spans="1:12" x14ac:dyDescent="0.2">
      <c r="A13" s="193"/>
      <c r="B13" s="194"/>
      <c r="D13" s="193"/>
      <c r="E13" s="194"/>
      <c r="F13" s="194"/>
      <c r="G13" s="28"/>
    </row>
    <row r="15" spans="1:12" ht="15" x14ac:dyDescent="0.25">
      <c r="A15" s="5" t="s">
        <v>5</v>
      </c>
      <c r="H15" s="5" t="s">
        <v>51</v>
      </c>
    </row>
    <row r="16" spans="1:12" x14ac:dyDescent="0.2">
      <c r="I16" s="34" t="s">
        <v>0</v>
      </c>
      <c r="J16" s="34"/>
      <c r="K16" s="58" t="s">
        <v>1</v>
      </c>
      <c r="L16" s="58"/>
    </row>
    <row r="17" spans="1:17" ht="15" x14ac:dyDescent="0.25">
      <c r="A17" s="29"/>
      <c r="B17" s="4"/>
      <c r="C17" s="27"/>
      <c r="D17" s="4"/>
      <c r="E17" s="4"/>
      <c r="F17" s="30">
        <f>IF(J19=1,MAX(MIN(J18-1,1),0)*100000+MAX(J18-2,0)*20000+MAX(MIN(L18,1),0)*35000+MAX(L18-1,0)*10000,MAX(MIN(L18-1,1),0)*35000+MAX(L18-2,0)*10000)</f>
        <v>0</v>
      </c>
      <c r="G17" s="31"/>
      <c r="H17" s="24"/>
      <c r="I17" s="57" t="s">
        <v>41</v>
      </c>
      <c r="J17" s="57"/>
      <c r="K17" s="56" t="s">
        <v>41</v>
      </c>
      <c r="L17" s="56"/>
    </row>
    <row r="18" spans="1:17" x14ac:dyDescent="0.2">
      <c r="H18" t="s">
        <v>6</v>
      </c>
      <c r="J18" s="3">
        <f>COUNTA(A6:A13)</f>
        <v>0</v>
      </c>
      <c r="K18" s="3"/>
      <c r="L18" s="3">
        <f>COUNTA(D6:D13)</f>
        <v>0</v>
      </c>
    </row>
    <row r="19" spans="1:17" x14ac:dyDescent="0.2">
      <c r="H19" s="24" t="s">
        <v>7</v>
      </c>
      <c r="I19" s="24"/>
      <c r="J19" s="24">
        <f>IF(J18&gt;=1,1,0)</f>
        <v>0</v>
      </c>
      <c r="K19" s="24"/>
      <c r="L19" s="24">
        <f>IF(AND(J18=0,L18&gt;=1),1,0)</f>
        <v>0</v>
      </c>
    </row>
    <row r="20" spans="1:17" ht="15" x14ac:dyDescent="0.25">
      <c r="A20" s="5" t="s">
        <v>2</v>
      </c>
    </row>
    <row r="22" spans="1:17" ht="15" x14ac:dyDescent="0.25">
      <c r="A22" s="29"/>
      <c r="B22" s="4"/>
      <c r="C22" s="4"/>
      <c r="D22" s="4"/>
      <c r="E22" s="4"/>
      <c r="F22" s="30">
        <f>(J18-J19)*350000+(L18-L19)*100000</f>
        <v>0</v>
      </c>
      <c r="G22" s="31"/>
    </row>
    <row r="23" spans="1:17" x14ac:dyDescent="0.2">
      <c r="B23" s="2"/>
    </row>
    <row r="24" spans="1:17" ht="15" x14ac:dyDescent="0.25">
      <c r="A24" s="5" t="s">
        <v>3</v>
      </c>
      <c r="H24" s="5" t="s">
        <v>50</v>
      </c>
    </row>
    <row r="25" spans="1:17" x14ac:dyDescent="0.2">
      <c r="A25" s="7"/>
      <c r="B25" s="37" t="s">
        <v>32</v>
      </c>
      <c r="C25" s="37" t="s">
        <v>8</v>
      </c>
      <c r="D25" s="37" t="s">
        <v>33</v>
      </c>
      <c r="E25" s="37" t="s">
        <v>34</v>
      </c>
      <c r="F25" s="37" t="s">
        <v>39</v>
      </c>
      <c r="G25" s="32"/>
      <c r="H25" s="23"/>
      <c r="I25" s="34" t="s">
        <v>9</v>
      </c>
      <c r="J25" s="35" t="s">
        <v>35</v>
      </c>
      <c r="K25" s="35"/>
      <c r="L25" s="35"/>
      <c r="M25" s="35"/>
      <c r="N25" s="35"/>
      <c r="O25" s="35"/>
      <c r="P25" s="35"/>
      <c r="Q25" s="76"/>
    </row>
    <row r="26" spans="1:17" x14ac:dyDescent="0.2">
      <c r="A26" s="24" t="s">
        <v>30</v>
      </c>
      <c r="B26" s="38" t="s">
        <v>42</v>
      </c>
      <c r="C26" s="38" t="s">
        <v>42</v>
      </c>
      <c r="D26" s="38" t="s">
        <v>9</v>
      </c>
      <c r="E26" s="38" t="s">
        <v>31</v>
      </c>
      <c r="F26" s="38" t="s">
        <v>31</v>
      </c>
      <c r="G26" s="32"/>
      <c r="H26" s="38"/>
      <c r="I26" s="24">
        <f>YEAR($C$3)-3</f>
        <v>1897</v>
      </c>
      <c r="J26" s="24">
        <f>YEAR($C$3)-3</f>
        <v>1897</v>
      </c>
      <c r="K26" s="24">
        <f>J26-1</f>
        <v>1896</v>
      </c>
      <c r="L26" s="24">
        <f>K26-1</f>
        <v>1895</v>
      </c>
      <c r="M26" s="24">
        <f t="shared" ref="M26:Q26" si="0">L26-1</f>
        <v>1894</v>
      </c>
      <c r="N26" s="24">
        <f t="shared" si="0"/>
        <v>1893</v>
      </c>
      <c r="O26" s="24">
        <f t="shared" si="0"/>
        <v>1892</v>
      </c>
      <c r="P26" s="24">
        <f t="shared" si="0"/>
        <v>1891</v>
      </c>
      <c r="Q26" s="77">
        <f t="shared" si="0"/>
        <v>1890</v>
      </c>
    </row>
    <row r="27" spans="1:17" x14ac:dyDescent="0.2">
      <c r="A27" s="3" t="str">
        <f t="shared" ref="A27:A34" si="1">IF(A6="","",A6)</f>
        <v/>
      </c>
      <c r="B27" s="21" t="str">
        <f>IFERROR(IF(A27="","",AVERAGE(J27:Q27)),"")</f>
        <v/>
      </c>
      <c r="C27" s="22" t="str">
        <f>IFERROR(IF(A27="","",MAX(B27-1500,0)),"")</f>
        <v/>
      </c>
      <c r="D27" t="str">
        <f>IFERROR(IF(A27="","",IF(I27&gt;0,MIN(I27,3000),"")),"")</f>
        <v/>
      </c>
      <c r="E27" s="2" t="str">
        <f>IFERROR(IF(A27="","",C27*D27),"")</f>
        <v/>
      </c>
      <c r="F27" s="6" t="str">
        <f>IFERROR(IF(A27="","",IFERROR(IF(I27&lt;=3000,1,IF(I27&gt;=5000,0,(5000-I27)/2000)),"")*E27),"")</f>
        <v/>
      </c>
      <c r="G27" s="6"/>
      <c r="H27" t="str">
        <f>A27</f>
        <v/>
      </c>
      <c r="I27" s="68"/>
      <c r="J27" s="69"/>
      <c r="K27" s="69"/>
      <c r="L27" s="69"/>
      <c r="M27" s="69"/>
      <c r="N27" s="69"/>
      <c r="O27" s="69"/>
      <c r="P27" s="69"/>
      <c r="Q27" s="78"/>
    </row>
    <row r="28" spans="1:17" x14ac:dyDescent="0.2">
      <c r="A28" s="3" t="str">
        <f t="shared" si="1"/>
        <v/>
      </c>
      <c r="B28" s="21" t="str">
        <f t="shared" ref="B28:B30" si="2">IFERROR(IF(A28="","",AVERAGE(J28:Q28)),"")</f>
        <v/>
      </c>
      <c r="C28" s="22" t="str">
        <f t="shared" ref="C28:C30" si="3">IFERROR(IF(A28="","",MAX(B28-1500,0)),"")</f>
        <v/>
      </c>
      <c r="D28" t="str">
        <f t="shared" ref="D28:D30" si="4">IFERROR(IF(A28="","",IF(I28&gt;0,MIN(I28,3000),"")),"")</f>
        <v/>
      </c>
      <c r="E28" s="2" t="str">
        <f t="shared" ref="E28:E30" si="5">IFERROR(IF(A28="","",C28*D28),"")</f>
        <v/>
      </c>
      <c r="F28" s="6" t="str">
        <f t="shared" ref="F28:F42" si="6">IFERROR(IF(A28="","",IFERROR(IF(I28&lt;=3000,1,IF(I28&gt;=5000,0,(5000-I28)/2000)),"")*E28),"")</f>
        <v/>
      </c>
      <c r="G28" s="6"/>
      <c r="H28" t="str">
        <f t="shared" ref="H28:H30" si="7">A28</f>
        <v/>
      </c>
      <c r="I28" s="68"/>
      <c r="J28" s="69"/>
      <c r="K28" s="69"/>
      <c r="L28" s="69"/>
      <c r="M28" s="69"/>
      <c r="N28" s="69"/>
      <c r="O28" s="69"/>
      <c r="P28" s="69"/>
      <c r="Q28" s="78"/>
    </row>
    <row r="29" spans="1:17" x14ac:dyDescent="0.2">
      <c r="A29" s="3" t="str">
        <f t="shared" si="1"/>
        <v/>
      </c>
      <c r="B29" s="21" t="str">
        <f t="shared" si="2"/>
        <v/>
      </c>
      <c r="C29" s="22" t="str">
        <f t="shared" si="3"/>
        <v/>
      </c>
      <c r="D29" t="str">
        <f t="shared" si="4"/>
        <v/>
      </c>
      <c r="E29" s="2" t="str">
        <f t="shared" si="5"/>
        <v/>
      </c>
      <c r="F29" s="6" t="str">
        <f t="shared" si="6"/>
        <v/>
      </c>
      <c r="G29" s="6"/>
      <c r="H29" t="str">
        <f t="shared" si="7"/>
        <v/>
      </c>
      <c r="I29" s="68"/>
      <c r="J29" s="69"/>
      <c r="K29" s="69"/>
      <c r="L29" s="69"/>
      <c r="M29" s="69"/>
      <c r="N29" s="69"/>
      <c r="O29" s="69"/>
      <c r="P29" s="69"/>
      <c r="Q29" s="78"/>
    </row>
    <row r="30" spans="1:17" x14ac:dyDescent="0.2">
      <c r="A30" s="3" t="str">
        <f t="shared" si="1"/>
        <v/>
      </c>
      <c r="B30" s="21" t="str">
        <f t="shared" si="2"/>
        <v/>
      </c>
      <c r="C30" s="22" t="str">
        <f t="shared" si="3"/>
        <v/>
      </c>
      <c r="D30" t="str">
        <f t="shared" si="4"/>
        <v/>
      </c>
      <c r="E30" s="2" t="str">
        <f t="shared" si="5"/>
        <v/>
      </c>
      <c r="F30" s="6" t="str">
        <f t="shared" si="6"/>
        <v/>
      </c>
      <c r="G30" s="6"/>
      <c r="H30" t="str">
        <f t="shared" si="7"/>
        <v/>
      </c>
      <c r="I30" s="68"/>
      <c r="J30" s="69"/>
      <c r="K30" s="69"/>
      <c r="L30" s="69"/>
      <c r="M30" s="69"/>
      <c r="N30" s="69"/>
      <c r="O30" s="69"/>
      <c r="P30" s="69"/>
      <c r="Q30" s="78"/>
    </row>
    <row r="31" spans="1:17" x14ac:dyDescent="0.2">
      <c r="A31" s="3" t="str">
        <f t="shared" si="1"/>
        <v/>
      </c>
      <c r="B31" s="21" t="str">
        <f t="shared" ref="B31:B42" si="8">IFERROR(IF(A31="","",AVERAGE(J31:Q31)),"")</f>
        <v/>
      </c>
      <c r="C31" s="22" t="str">
        <f t="shared" ref="C31:C42" si="9">IFERROR(IF(A31="","",MAX(B31-1500,0)),"")</f>
        <v/>
      </c>
      <c r="D31" t="str">
        <f t="shared" ref="D31:D42" si="10">IFERROR(IF(A31="","",IF(I31&gt;0,MIN(I31,3000),"")),"")</f>
        <v/>
      </c>
      <c r="E31" s="2" t="str">
        <f t="shared" ref="E31:E42" si="11">IFERROR(IF(A31="","",C31*D31),"")</f>
        <v/>
      </c>
      <c r="F31" s="6" t="str">
        <f t="shared" si="6"/>
        <v/>
      </c>
      <c r="G31" s="6"/>
      <c r="H31" t="str">
        <f t="shared" ref="H31:H42" si="12">A31</f>
        <v/>
      </c>
      <c r="I31" s="68"/>
      <c r="J31" s="69"/>
      <c r="K31" s="69"/>
      <c r="L31" s="69"/>
      <c r="M31" s="69"/>
      <c r="N31" s="69"/>
      <c r="O31" s="69"/>
      <c r="P31" s="69"/>
      <c r="Q31" s="78"/>
    </row>
    <row r="32" spans="1:17" x14ac:dyDescent="0.2">
      <c r="A32" s="3" t="str">
        <f t="shared" si="1"/>
        <v/>
      </c>
      <c r="B32" s="21" t="str">
        <f t="shared" si="8"/>
        <v/>
      </c>
      <c r="C32" s="22" t="str">
        <f t="shared" si="9"/>
        <v/>
      </c>
      <c r="D32" t="str">
        <f t="shared" si="10"/>
        <v/>
      </c>
      <c r="E32" s="2" t="str">
        <f t="shared" si="11"/>
        <v/>
      </c>
      <c r="F32" s="6" t="str">
        <f t="shared" si="6"/>
        <v/>
      </c>
      <c r="G32" s="6"/>
      <c r="H32" t="str">
        <f t="shared" si="12"/>
        <v/>
      </c>
      <c r="I32" s="68"/>
      <c r="J32" s="69"/>
      <c r="K32" s="69"/>
      <c r="L32" s="69"/>
      <c r="M32" s="69"/>
      <c r="N32" s="69"/>
      <c r="O32" s="69"/>
      <c r="P32" s="69"/>
      <c r="Q32" s="78"/>
    </row>
    <row r="33" spans="1:35" x14ac:dyDescent="0.2">
      <c r="A33" s="3" t="str">
        <f t="shared" si="1"/>
        <v/>
      </c>
      <c r="B33" s="21" t="str">
        <f t="shared" si="8"/>
        <v/>
      </c>
      <c r="C33" s="22" t="str">
        <f t="shared" si="9"/>
        <v/>
      </c>
      <c r="D33" t="str">
        <f t="shared" si="10"/>
        <v/>
      </c>
      <c r="E33" s="2" t="str">
        <f t="shared" si="11"/>
        <v/>
      </c>
      <c r="F33" s="6" t="str">
        <f t="shared" si="6"/>
        <v/>
      </c>
      <c r="G33" s="6"/>
      <c r="H33" t="str">
        <f t="shared" si="12"/>
        <v/>
      </c>
      <c r="I33" s="68"/>
      <c r="J33" s="69"/>
      <c r="K33" s="69"/>
      <c r="L33" s="69"/>
      <c r="M33" s="69"/>
      <c r="N33" s="69"/>
      <c r="O33" s="69"/>
      <c r="P33" s="69"/>
      <c r="Q33" s="78"/>
    </row>
    <row r="34" spans="1:35" x14ac:dyDescent="0.2">
      <c r="A34" s="3" t="str">
        <f t="shared" si="1"/>
        <v/>
      </c>
      <c r="B34" s="21" t="str">
        <f t="shared" si="8"/>
        <v/>
      </c>
      <c r="C34" s="22" t="str">
        <f t="shared" si="9"/>
        <v/>
      </c>
      <c r="D34" t="str">
        <f t="shared" si="10"/>
        <v/>
      </c>
      <c r="E34" s="2" t="str">
        <f t="shared" si="11"/>
        <v/>
      </c>
      <c r="F34" s="6" t="str">
        <f t="shared" si="6"/>
        <v/>
      </c>
      <c r="G34" s="6"/>
      <c r="H34" t="str">
        <f t="shared" si="12"/>
        <v/>
      </c>
      <c r="I34" s="68"/>
      <c r="J34" s="69"/>
      <c r="K34" s="69"/>
      <c r="L34" s="69"/>
      <c r="M34" s="69"/>
      <c r="N34" s="69"/>
      <c r="O34" s="69"/>
      <c r="P34" s="69"/>
      <c r="Q34" s="78"/>
    </row>
    <row r="35" spans="1:35" x14ac:dyDescent="0.2">
      <c r="A35" s="3" t="str">
        <f t="shared" ref="A35:A42" si="13">IF(D6="","",D6)</f>
        <v/>
      </c>
      <c r="B35" s="21" t="str">
        <f t="shared" si="8"/>
        <v/>
      </c>
      <c r="C35" s="22" t="str">
        <f t="shared" si="9"/>
        <v/>
      </c>
      <c r="D35" t="str">
        <f t="shared" si="10"/>
        <v/>
      </c>
      <c r="E35" s="2" t="str">
        <f t="shared" si="11"/>
        <v/>
      </c>
      <c r="F35" s="6" t="str">
        <f t="shared" si="6"/>
        <v/>
      </c>
      <c r="G35" s="6"/>
      <c r="H35" t="str">
        <f t="shared" si="12"/>
        <v/>
      </c>
      <c r="I35" s="68"/>
      <c r="J35" s="69"/>
      <c r="K35" s="69"/>
      <c r="L35" s="69"/>
      <c r="M35" s="69"/>
      <c r="N35" s="69"/>
      <c r="O35" s="69"/>
      <c r="P35" s="69"/>
      <c r="Q35" s="78"/>
    </row>
    <row r="36" spans="1:35" x14ac:dyDescent="0.2">
      <c r="A36" s="3" t="str">
        <f t="shared" si="13"/>
        <v/>
      </c>
      <c r="B36" s="21" t="str">
        <f t="shared" ref="B36:B38" si="14">IFERROR(IF(A36="","",AVERAGE(J36:Q36)),"")</f>
        <v/>
      </c>
      <c r="C36" s="22" t="str">
        <f t="shared" ref="C36:C38" si="15">IFERROR(IF(A36="","",MAX(B36-1500,0)),"")</f>
        <v/>
      </c>
      <c r="D36" t="str">
        <f t="shared" ref="D36:D38" si="16">IFERROR(IF(A36="","",IF(I36&gt;0,MIN(I36,3000),"")),"")</f>
        <v/>
      </c>
      <c r="E36" s="2" t="str">
        <f t="shared" ref="E36:E38" si="17">IFERROR(IF(A36="","",C36*D36),"")</f>
        <v/>
      </c>
      <c r="F36" s="6" t="str">
        <f t="shared" si="6"/>
        <v/>
      </c>
      <c r="G36" s="6"/>
      <c r="H36" t="str">
        <f t="shared" ref="H36:H38" si="18">A36</f>
        <v/>
      </c>
      <c r="I36" s="68"/>
      <c r="J36" s="69"/>
      <c r="K36" s="69"/>
      <c r="L36" s="69"/>
      <c r="M36" s="69"/>
      <c r="N36" s="69"/>
      <c r="O36" s="69"/>
      <c r="P36" s="69"/>
      <c r="Q36" s="78"/>
    </row>
    <row r="37" spans="1:35" x14ac:dyDescent="0.2">
      <c r="A37" s="3" t="str">
        <f t="shared" si="13"/>
        <v/>
      </c>
      <c r="B37" s="21" t="str">
        <f t="shared" si="14"/>
        <v/>
      </c>
      <c r="C37" s="22" t="str">
        <f t="shared" si="15"/>
        <v/>
      </c>
      <c r="D37" t="str">
        <f t="shared" si="16"/>
        <v/>
      </c>
      <c r="E37" s="2" t="str">
        <f t="shared" si="17"/>
        <v/>
      </c>
      <c r="F37" s="6" t="str">
        <f t="shared" si="6"/>
        <v/>
      </c>
      <c r="G37" s="6"/>
      <c r="H37" t="str">
        <f t="shared" si="18"/>
        <v/>
      </c>
      <c r="I37" s="68"/>
      <c r="J37" s="69"/>
      <c r="K37" s="69"/>
      <c r="L37" s="69"/>
      <c r="M37" s="69"/>
      <c r="N37" s="69"/>
      <c r="O37" s="69"/>
      <c r="P37" s="69"/>
      <c r="Q37" s="78"/>
    </row>
    <row r="38" spans="1:35" x14ac:dyDescent="0.2">
      <c r="A38" s="3" t="str">
        <f t="shared" si="13"/>
        <v/>
      </c>
      <c r="B38" s="21" t="str">
        <f t="shared" si="14"/>
        <v/>
      </c>
      <c r="C38" s="22" t="str">
        <f t="shared" si="15"/>
        <v/>
      </c>
      <c r="D38" t="str">
        <f t="shared" si="16"/>
        <v/>
      </c>
      <c r="E38" s="2" t="str">
        <f t="shared" si="17"/>
        <v/>
      </c>
      <c r="F38" s="6" t="str">
        <f t="shared" si="6"/>
        <v/>
      </c>
      <c r="G38" s="6"/>
      <c r="H38" t="str">
        <f t="shared" si="18"/>
        <v/>
      </c>
      <c r="I38" s="68"/>
      <c r="J38" s="69"/>
      <c r="K38" s="69"/>
      <c r="L38" s="69"/>
      <c r="M38" s="69"/>
      <c r="N38" s="69"/>
      <c r="O38" s="69"/>
      <c r="P38" s="69"/>
      <c r="Q38" s="78"/>
    </row>
    <row r="39" spans="1:35" x14ac:dyDescent="0.2">
      <c r="A39" s="3" t="str">
        <f t="shared" si="13"/>
        <v/>
      </c>
      <c r="B39" s="21" t="str">
        <f t="shared" si="8"/>
        <v/>
      </c>
      <c r="C39" s="22" t="str">
        <f t="shared" si="9"/>
        <v/>
      </c>
      <c r="D39" t="str">
        <f t="shared" si="10"/>
        <v/>
      </c>
      <c r="E39" s="2" t="str">
        <f t="shared" si="11"/>
        <v/>
      </c>
      <c r="F39" s="6" t="str">
        <f t="shared" si="6"/>
        <v/>
      </c>
      <c r="G39" s="6"/>
      <c r="H39" t="str">
        <f t="shared" si="12"/>
        <v/>
      </c>
      <c r="I39" s="68"/>
      <c r="J39" s="69"/>
      <c r="K39" s="69"/>
      <c r="L39" s="69"/>
      <c r="M39" s="69"/>
      <c r="N39" s="69"/>
      <c r="O39" s="69"/>
      <c r="P39" s="69"/>
      <c r="Q39" s="78"/>
    </row>
    <row r="40" spans="1:35" x14ac:dyDescent="0.2">
      <c r="A40" s="3" t="str">
        <f t="shared" si="13"/>
        <v/>
      </c>
      <c r="B40" s="21" t="str">
        <f t="shared" si="8"/>
        <v/>
      </c>
      <c r="C40" s="22" t="str">
        <f t="shared" si="9"/>
        <v/>
      </c>
      <c r="D40" t="str">
        <f t="shared" si="10"/>
        <v/>
      </c>
      <c r="E40" s="2" t="str">
        <f t="shared" si="11"/>
        <v/>
      </c>
      <c r="F40" s="6" t="str">
        <f t="shared" si="6"/>
        <v/>
      </c>
      <c r="G40" s="6"/>
      <c r="H40" t="str">
        <f t="shared" si="12"/>
        <v/>
      </c>
      <c r="I40" s="68"/>
      <c r="J40" s="69"/>
      <c r="K40" s="69"/>
      <c r="L40" s="69"/>
      <c r="M40" s="69"/>
      <c r="N40" s="69"/>
      <c r="O40" s="69"/>
      <c r="P40" s="69"/>
      <c r="Q40" s="78"/>
    </row>
    <row r="41" spans="1:35" x14ac:dyDescent="0.2">
      <c r="A41" s="3" t="str">
        <f t="shared" si="13"/>
        <v/>
      </c>
      <c r="B41" s="21" t="str">
        <f t="shared" si="8"/>
        <v/>
      </c>
      <c r="C41" s="22" t="str">
        <f t="shared" si="9"/>
        <v/>
      </c>
      <c r="D41" t="str">
        <f t="shared" si="10"/>
        <v/>
      </c>
      <c r="E41" s="2" t="str">
        <f t="shared" si="11"/>
        <v/>
      </c>
      <c r="F41" s="6" t="str">
        <f t="shared" si="6"/>
        <v/>
      </c>
      <c r="G41" s="6"/>
      <c r="H41" t="str">
        <f t="shared" si="12"/>
        <v/>
      </c>
      <c r="I41" s="68"/>
      <c r="J41" s="69"/>
      <c r="K41" s="69"/>
      <c r="L41" s="69"/>
      <c r="M41" s="69"/>
      <c r="N41" s="69"/>
      <c r="O41" s="69"/>
      <c r="P41" s="69"/>
      <c r="Q41" s="78"/>
    </row>
    <row r="42" spans="1:35" x14ac:dyDescent="0.2">
      <c r="A42" s="3" t="str">
        <f t="shared" si="13"/>
        <v/>
      </c>
      <c r="B42" s="21" t="str">
        <f t="shared" si="8"/>
        <v/>
      </c>
      <c r="C42" s="22" t="str">
        <f t="shared" si="9"/>
        <v/>
      </c>
      <c r="D42" t="str">
        <f t="shared" si="10"/>
        <v/>
      </c>
      <c r="E42" s="2" t="str">
        <f t="shared" si="11"/>
        <v/>
      </c>
      <c r="F42" s="6" t="str">
        <f t="shared" si="6"/>
        <v/>
      </c>
      <c r="G42" s="6"/>
      <c r="H42" t="str">
        <f t="shared" si="12"/>
        <v/>
      </c>
      <c r="I42" s="68"/>
      <c r="J42" s="69"/>
      <c r="K42" s="69"/>
      <c r="L42" s="69"/>
      <c r="M42" s="69"/>
      <c r="N42" s="69"/>
      <c r="O42" s="69"/>
      <c r="P42" s="69"/>
      <c r="Q42" s="78"/>
    </row>
    <row r="43" spans="1:35" ht="15" x14ac:dyDescent="0.25">
      <c r="A43" s="29"/>
      <c r="B43" s="4"/>
      <c r="C43" s="4"/>
      <c r="D43" s="4"/>
      <c r="E43" s="4"/>
      <c r="F43" s="30">
        <f>SUM(F27:F42)</f>
        <v>0</v>
      </c>
      <c r="G43" s="31"/>
      <c r="H43" s="4"/>
      <c r="I43" s="4"/>
      <c r="J43" s="4"/>
      <c r="K43" s="4"/>
      <c r="L43" s="4"/>
      <c r="M43" s="4"/>
      <c r="N43" s="4"/>
      <c r="O43" s="4"/>
      <c r="P43" s="4"/>
      <c r="Q43" s="79"/>
    </row>
    <row r="44" spans="1:35" x14ac:dyDescent="0.2">
      <c r="A44" s="7"/>
      <c r="B44" s="8"/>
      <c r="C44" s="7"/>
      <c r="D44" s="7"/>
      <c r="E44" s="7"/>
      <c r="F44" s="7"/>
      <c r="G44" s="28"/>
      <c r="Q44" s="80"/>
    </row>
    <row r="45" spans="1:35" x14ac:dyDescent="0.2">
      <c r="H45" s="9"/>
      <c r="I45" s="10"/>
      <c r="J45" s="11"/>
      <c r="K45" s="11"/>
      <c r="L45" s="11"/>
      <c r="M45" s="11"/>
      <c r="N45" s="11"/>
      <c r="O45" s="11"/>
      <c r="P45" s="11"/>
      <c r="Q45" s="81"/>
      <c r="R45" s="90"/>
      <c r="S45" s="11"/>
      <c r="T45" s="11"/>
      <c r="U45" s="11"/>
      <c r="V45" s="11"/>
      <c r="W45" s="11"/>
      <c r="X45" s="11"/>
      <c r="Y45" s="11"/>
      <c r="Z45" s="11"/>
      <c r="AA45" s="11"/>
      <c r="AE45" s="11"/>
      <c r="AF45" s="11"/>
      <c r="AG45" s="11"/>
      <c r="AH45" s="11"/>
    </row>
    <row r="46" spans="1:35" ht="15" x14ac:dyDescent="0.25">
      <c r="A46" s="5" t="s">
        <v>10</v>
      </c>
      <c r="H46" s="5" t="s">
        <v>48</v>
      </c>
      <c r="O46" s="5" t="s">
        <v>49</v>
      </c>
      <c r="Q46" s="80"/>
      <c r="R46" s="91"/>
    </row>
    <row r="47" spans="1:35" ht="15" x14ac:dyDescent="0.25">
      <c r="A47" s="5"/>
      <c r="H47" s="43" t="str">
        <f>CONCATENATE("FAG ",YEAR($C$3)-1)</f>
        <v>FAG 1899</v>
      </c>
      <c r="I47" s="59" t="s">
        <v>15</v>
      </c>
      <c r="J47" s="59" t="s">
        <v>15</v>
      </c>
      <c r="K47" s="59" t="s">
        <v>36</v>
      </c>
      <c r="L47" s="59" t="s">
        <v>37</v>
      </c>
      <c r="M47" s="59" t="s">
        <v>4</v>
      </c>
      <c r="N47" s="43"/>
      <c r="O47" s="60" t="s">
        <v>27</v>
      </c>
      <c r="P47" s="60"/>
      <c r="Q47" s="82"/>
      <c r="R47" s="92" t="s">
        <v>59</v>
      </c>
      <c r="S47" s="61" t="s">
        <v>29</v>
      </c>
      <c r="T47" s="61" t="s">
        <v>58</v>
      </c>
      <c r="U47" s="61" t="s">
        <v>26</v>
      </c>
      <c r="V47" s="61" t="s">
        <v>26</v>
      </c>
      <c r="W47" s="62" t="s">
        <v>9</v>
      </c>
      <c r="X47" s="61" t="s">
        <v>9</v>
      </c>
      <c r="Y47" s="62" t="s">
        <v>12</v>
      </c>
      <c r="Z47" s="61" t="s">
        <v>12</v>
      </c>
      <c r="AA47" s="61" t="s">
        <v>55</v>
      </c>
      <c r="AB47" s="61" t="s">
        <v>53</v>
      </c>
      <c r="AC47" s="61" t="s">
        <v>54</v>
      </c>
      <c r="AD47" s="63" t="s">
        <v>22</v>
      </c>
      <c r="AE47" s="63" t="s">
        <v>22</v>
      </c>
      <c r="AF47" s="61" t="s">
        <v>13</v>
      </c>
      <c r="AG47" s="61" t="s">
        <v>52</v>
      </c>
      <c r="AH47" s="61" t="s">
        <v>14</v>
      </c>
      <c r="AI47" s="61" t="s">
        <v>40</v>
      </c>
    </row>
    <row r="48" spans="1:35" x14ac:dyDescent="0.2">
      <c r="B48" s="23" t="s">
        <v>15</v>
      </c>
      <c r="C48" s="23" t="s">
        <v>15</v>
      </c>
      <c r="D48" s="23" t="s">
        <v>36</v>
      </c>
      <c r="E48" s="23" t="s">
        <v>37</v>
      </c>
      <c r="F48" s="23" t="s">
        <v>4</v>
      </c>
      <c r="G48" s="32"/>
      <c r="H48" s="7"/>
      <c r="I48" s="41" t="s">
        <v>23</v>
      </c>
      <c r="J48" s="41" t="s">
        <v>24</v>
      </c>
      <c r="K48" s="41" t="s">
        <v>38</v>
      </c>
      <c r="L48" s="41" t="s">
        <v>38</v>
      </c>
      <c r="M48" s="41"/>
      <c r="N48" s="7"/>
      <c r="O48" s="40" t="s">
        <v>28</v>
      </c>
      <c r="P48" s="64" t="s">
        <v>26</v>
      </c>
      <c r="Q48" s="83"/>
      <c r="R48" s="93" t="s">
        <v>28</v>
      </c>
      <c r="S48" s="65" t="s">
        <v>28</v>
      </c>
      <c r="T48" s="65" t="s">
        <v>57</v>
      </c>
      <c r="U48" s="65" t="s">
        <v>57</v>
      </c>
      <c r="V48" s="65" t="s">
        <v>56</v>
      </c>
      <c r="W48" s="66"/>
      <c r="X48" s="42" t="s">
        <v>16</v>
      </c>
      <c r="Y48" s="66"/>
      <c r="Z48" s="42" t="s">
        <v>17</v>
      </c>
      <c r="AA48" s="42" t="s">
        <v>18</v>
      </c>
      <c r="AB48" s="42" t="s">
        <v>19</v>
      </c>
      <c r="AC48" s="42" t="s">
        <v>19</v>
      </c>
      <c r="AD48" s="65"/>
      <c r="AE48" s="65"/>
      <c r="AF48" s="65" t="s">
        <v>12</v>
      </c>
      <c r="AG48" s="65" t="s">
        <v>17</v>
      </c>
      <c r="AH48" s="65" t="s">
        <v>20</v>
      </c>
      <c r="AI48" s="65" t="s">
        <v>21</v>
      </c>
    </row>
    <row r="49" spans="1:35" x14ac:dyDescent="0.2">
      <c r="A49" s="24" t="s">
        <v>0</v>
      </c>
      <c r="B49" s="36" t="s">
        <v>23</v>
      </c>
      <c r="C49" s="36" t="s">
        <v>24</v>
      </c>
      <c r="D49" s="36" t="s">
        <v>38</v>
      </c>
      <c r="E49" s="36" t="s">
        <v>38</v>
      </c>
      <c r="F49" s="36"/>
      <c r="G49" s="13"/>
      <c r="H49" s="24" t="str">
        <f t="shared" ref="H49:H57" si="19">A49</f>
        <v>Politische Gemeinden</v>
      </c>
      <c r="I49" s="24">
        <f>YEAR($C$3)-1</f>
        <v>1899</v>
      </c>
      <c r="J49" s="24">
        <f>YEAR($C$3)-1</f>
        <v>1899</v>
      </c>
      <c r="K49" s="24">
        <f>YEAR($C$3)-1</f>
        <v>1899</v>
      </c>
      <c r="L49" s="24">
        <f>YEAR($C$3)-1</f>
        <v>1899</v>
      </c>
      <c r="M49" s="24">
        <f>YEAR($C$3)-1</f>
        <v>1899</v>
      </c>
      <c r="N49" s="24"/>
      <c r="O49" s="24">
        <f>YEAR($C$3)-3</f>
        <v>1897</v>
      </c>
      <c r="P49" s="24">
        <f>YEAR($C$3)-3</f>
        <v>1897</v>
      </c>
      <c r="Q49" s="84"/>
      <c r="R49" s="94">
        <f>YEAR($C$3)-3</f>
        <v>1897</v>
      </c>
      <c r="S49" s="24">
        <f>YEAR($C$3)-3</f>
        <v>1897</v>
      </c>
      <c r="T49" s="24">
        <f>YEAR($C$3)-3</f>
        <v>1897</v>
      </c>
      <c r="U49" s="24">
        <f>YEAR($C$3)-3</f>
        <v>1897</v>
      </c>
      <c r="V49" s="24">
        <v>2010</v>
      </c>
      <c r="W49" s="24">
        <f t="shared" ref="W49:AD49" si="20">YEAR($C$3)-3</f>
        <v>1897</v>
      </c>
      <c r="X49" s="24">
        <f t="shared" si="20"/>
        <v>1897</v>
      </c>
      <c r="Y49" s="24">
        <f t="shared" si="20"/>
        <v>1897</v>
      </c>
      <c r="Z49" s="24">
        <f t="shared" si="20"/>
        <v>1897</v>
      </c>
      <c r="AA49" s="24">
        <f t="shared" si="20"/>
        <v>1897</v>
      </c>
      <c r="AB49" s="24">
        <f t="shared" si="20"/>
        <v>1897</v>
      </c>
      <c r="AC49" s="24">
        <f t="shared" si="20"/>
        <v>1897</v>
      </c>
      <c r="AD49" s="24">
        <f t="shared" si="20"/>
        <v>1897</v>
      </c>
      <c r="AE49" s="24">
        <v>2010</v>
      </c>
      <c r="AF49" s="24">
        <f>YEAR($C$3)-3</f>
        <v>1897</v>
      </c>
      <c r="AG49" s="24">
        <f>YEAR($C$3)-3</f>
        <v>1897</v>
      </c>
      <c r="AH49" s="24">
        <f>YEAR($C$3)-3</f>
        <v>1897</v>
      </c>
      <c r="AI49" s="24">
        <f>YEAR($C$3)-3</f>
        <v>1897</v>
      </c>
    </row>
    <row r="50" spans="1:35" x14ac:dyDescent="0.2">
      <c r="A50" s="3" t="str">
        <f t="shared" ref="A50:A57" si="21">IF(A6="","",A6)</f>
        <v/>
      </c>
      <c r="B50" s="2" t="str">
        <f>IFERROR(AVERAGE(I50,I66,I81,I96),"")</f>
        <v/>
      </c>
      <c r="C50" s="2" t="str">
        <f>IFERROR(AVERAGE(J50,J66,J81,J96),"")</f>
        <v/>
      </c>
      <c r="D50" s="2" t="str">
        <f>IFERROR(AVERAGE(K50,K66,K81,K96),"")</f>
        <v/>
      </c>
      <c r="E50" s="2" t="str">
        <f>IFERROR(AVERAGE(L50,L66,L81,L96),"")</f>
        <v/>
      </c>
      <c r="F50" s="2" t="str">
        <f>IFERROR(AVERAGE(M50,M66,M81,M96),"")</f>
        <v/>
      </c>
      <c r="G50" s="6"/>
      <c r="H50" t="str">
        <f t="shared" si="19"/>
        <v/>
      </c>
      <c r="I50" s="12" t="str">
        <f t="shared" ref="I50:I57" si="22">IF(H50="","",ROUND(IF(S50&lt;=95%*T50,(95%*T50-S50)*W50*P50/100,0),0))</f>
        <v/>
      </c>
      <c r="J50" s="12" t="str">
        <f t="shared" ref="J50:J57" si="23">IF(H50="","",ROUND(IF(S50&gt;=110%*T50,-((S50-110%*T50)*70%*W50*(U50/V50)),0),0))</f>
        <v/>
      </c>
      <c r="K50" s="12" t="str">
        <f>IF(H50="","",ROUND(IF(AF50&gt;=110%*(Z50/X50),MAX(((AF50-110%*(Z50/X50))*W50*12000*AD50/AE50)*IF(P50&gt;=U50*1.3,1,(1-(U50*1.3-P50)/(U50*0.55))),0),0),0))</f>
        <v/>
      </c>
      <c r="L50" s="12" t="str">
        <f>IF(H50="","",ROUND(IF(OR(AH50&lt;=150,AI50&gt;=15%),MAX((400-AH50+15*AI50*100)*W50*(AD50/AE50)*IF(P50&gt;=U50*1.3,1,(1-(U50*1.3-P50)/(U50*0.55))),0),0),0))</f>
        <v/>
      </c>
      <c r="M50" s="12" t="str">
        <f>IF(H50="","",SUM(I50:L50))</f>
        <v/>
      </c>
      <c r="O50" s="70"/>
      <c r="P50" s="71"/>
      <c r="Q50" s="85"/>
      <c r="R50" s="88"/>
      <c r="S50" s="72"/>
      <c r="T50" s="70"/>
      <c r="U50" s="71"/>
      <c r="V50" s="3" t="str">
        <f t="shared" ref="V50:V57" si="24">IF(H50="","",100.87)</f>
        <v/>
      </c>
      <c r="W50" s="12" t="str">
        <f t="shared" ref="W50:W57" si="25">IF(H50="","",I27)</f>
        <v/>
      </c>
      <c r="X50" s="70"/>
      <c r="Y50" s="70"/>
      <c r="Z50" s="70"/>
      <c r="AA50" s="73"/>
      <c r="AB50" s="70"/>
      <c r="AC50" s="70"/>
      <c r="AD50" s="74"/>
      <c r="AE50" s="17" t="str">
        <f t="shared" ref="AE50:AE57" si="26">IF(H50="","",104.2)</f>
        <v/>
      </c>
      <c r="AF50" s="18" t="str">
        <f t="shared" ref="AF50:AF57" si="27">IF(H50="","",Y50/W50)</f>
        <v/>
      </c>
      <c r="AG50" s="18" t="str">
        <f t="shared" ref="AG50:AG57" si="28">IF(H50="","",Z50/X50)</f>
        <v/>
      </c>
      <c r="AH50" s="14" t="str">
        <f t="shared" ref="AH50:AH57" si="29">IF(H50="","",ROUND(W50/AA50,2))</f>
        <v/>
      </c>
      <c r="AI50" s="16" t="str">
        <f t="shared" ref="AI50:AI57" si="30">IF(H50="","",ROUND(AB50/AC50,4))</f>
        <v/>
      </c>
    </row>
    <row r="51" spans="1:35" x14ac:dyDescent="0.2">
      <c r="A51" s="3" t="str">
        <f t="shared" si="21"/>
        <v/>
      </c>
      <c r="B51" s="2" t="str">
        <f t="shared" ref="B51:F51" si="31">IFERROR(AVERAGE(I51,I67,I82,I97),"")</f>
        <v/>
      </c>
      <c r="C51" s="2" t="str">
        <f t="shared" si="31"/>
        <v/>
      </c>
      <c r="D51" s="2" t="str">
        <f t="shared" si="31"/>
        <v/>
      </c>
      <c r="E51" s="2" t="str">
        <f t="shared" si="31"/>
        <v/>
      </c>
      <c r="F51" s="2" t="str">
        <f t="shared" si="31"/>
        <v/>
      </c>
      <c r="G51" s="6"/>
      <c r="H51" t="str">
        <f t="shared" ref="H51:H53" si="32">A51</f>
        <v/>
      </c>
      <c r="I51" s="12" t="str">
        <f t="shared" si="22"/>
        <v/>
      </c>
      <c r="J51" s="12" t="str">
        <f t="shared" si="23"/>
        <v/>
      </c>
      <c r="K51" s="12" t="str">
        <f t="shared" ref="K51:K57" si="33">IF(H51="","",ROUND(IF(AF51&gt;=110%*(Z51/X51),MAX(((AF51-110%*(Z51/X51))*W51*12000*AD51/AE51)*IF(P51&gt;=U51*1.3,1,(1-(U51*1.3-P51)/(U51*0.55))),0),0),0))</f>
        <v/>
      </c>
      <c r="L51" s="12" t="str">
        <f t="shared" ref="L51:L57" si="34">IF(H51="","",ROUND(IF(OR(AH51&lt;=150,AI51&gt;=15%),MAX((400-AH51+15*AI51*100)*W51*(AD51/AE51)*IF(P51&gt;=U51*1.3,1,(1-(U51*1.3-P51)/(U51*0.55))),0),0),0))</f>
        <v/>
      </c>
      <c r="M51" s="12" t="str">
        <f t="shared" ref="M51:M53" si="35">IF(H51="","",SUM(I51:L51))</f>
        <v/>
      </c>
      <c r="O51" s="70"/>
      <c r="P51" s="71"/>
      <c r="Q51" s="85"/>
      <c r="R51" s="88"/>
      <c r="S51" s="72"/>
      <c r="T51" s="12" t="str">
        <f t="shared" ref="T51:T57" si="36">IF(H51="","",$T$50)</f>
        <v/>
      </c>
      <c r="U51" s="15" t="str">
        <f t="shared" ref="U51:U57" si="37">IF(H51="","",$U$50)</f>
        <v/>
      </c>
      <c r="V51" s="3" t="str">
        <f t="shared" si="24"/>
        <v/>
      </c>
      <c r="W51" s="12" t="str">
        <f t="shared" si="25"/>
        <v/>
      </c>
      <c r="X51" s="12" t="str">
        <f t="shared" ref="X51:X57" si="38">IF(H51="","",$X$50)</f>
        <v/>
      </c>
      <c r="Y51" s="70"/>
      <c r="Z51" s="12" t="str">
        <f t="shared" ref="Z51:Z57" si="39">IF(H51="","",$Z$50)</f>
        <v/>
      </c>
      <c r="AA51" s="73"/>
      <c r="AB51" s="70"/>
      <c r="AC51" s="70"/>
      <c r="AD51" s="20" t="str">
        <f t="shared" ref="AD51:AD57" si="40">IF(H51="","",$AD$50)</f>
        <v/>
      </c>
      <c r="AE51" s="17" t="str">
        <f t="shared" si="26"/>
        <v/>
      </c>
      <c r="AF51" s="18" t="str">
        <f t="shared" si="27"/>
        <v/>
      </c>
      <c r="AG51" s="18" t="str">
        <f t="shared" si="28"/>
        <v/>
      </c>
      <c r="AH51" s="14" t="str">
        <f t="shared" si="29"/>
        <v/>
      </c>
      <c r="AI51" s="16" t="str">
        <f t="shared" si="30"/>
        <v/>
      </c>
    </row>
    <row r="52" spans="1:35" x14ac:dyDescent="0.2">
      <c r="A52" s="3" t="str">
        <f t="shared" si="21"/>
        <v/>
      </c>
      <c r="B52" s="2" t="str">
        <f t="shared" ref="B52:F52" si="41">IFERROR(AVERAGE(I52,I68,I83,I98),"")</f>
        <v/>
      </c>
      <c r="C52" s="2" t="str">
        <f t="shared" si="41"/>
        <v/>
      </c>
      <c r="D52" s="2" t="str">
        <f t="shared" si="41"/>
        <v/>
      </c>
      <c r="E52" s="2" t="str">
        <f t="shared" si="41"/>
        <v/>
      </c>
      <c r="F52" s="2" t="str">
        <f t="shared" si="41"/>
        <v/>
      </c>
      <c r="G52" s="6"/>
      <c r="H52" t="str">
        <f t="shared" si="32"/>
        <v/>
      </c>
      <c r="I52" s="12" t="str">
        <f t="shared" si="22"/>
        <v/>
      </c>
      <c r="J52" s="12" t="str">
        <f t="shared" si="23"/>
        <v/>
      </c>
      <c r="K52" s="12" t="str">
        <f t="shared" si="33"/>
        <v/>
      </c>
      <c r="L52" s="12" t="str">
        <f t="shared" si="34"/>
        <v/>
      </c>
      <c r="M52" s="12" t="str">
        <f t="shared" si="35"/>
        <v/>
      </c>
      <c r="O52" s="70"/>
      <c r="P52" s="71"/>
      <c r="Q52" s="85"/>
      <c r="R52" s="88"/>
      <c r="S52" s="72"/>
      <c r="T52" s="12" t="str">
        <f t="shared" si="36"/>
        <v/>
      </c>
      <c r="U52" s="15" t="str">
        <f t="shared" si="37"/>
        <v/>
      </c>
      <c r="V52" s="3" t="str">
        <f t="shared" si="24"/>
        <v/>
      </c>
      <c r="W52" s="12" t="str">
        <f t="shared" si="25"/>
        <v/>
      </c>
      <c r="X52" s="12" t="str">
        <f t="shared" si="38"/>
        <v/>
      </c>
      <c r="Y52" s="70"/>
      <c r="Z52" s="12" t="str">
        <f t="shared" si="39"/>
        <v/>
      </c>
      <c r="AA52" s="73"/>
      <c r="AB52" s="70"/>
      <c r="AC52" s="70"/>
      <c r="AD52" s="20" t="str">
        <f t="shared" si="40"/>
        <v/>
      </c>
      <c r="AE52" s="17" t="str">
        <f t="shared" si="26"/>
        <v/>
      </c>
      <c r="AF52" s="18" t="str">
        <f t="shared" si="27"/>
        <v/>
      </c>
      <c r="AG52" s="18" t="str">
        <f t="shared" si="28"/>
        <v/>
      </c>
      <c r="AH52" s="14" t="str">
        <f t="shared" si="29"/>
        <v/>
      </c>
      <c r="AI52" s="16" t="str">
        <f t="shared" si="30"/>
        <v/>
      </c>
    </row>
    <row r="53" spans="1:35" x14ac:dyDescent="0.2">
      <c r="A53" s="28" t="str">
        <f t="shared" si="21"/>
        <v/>
      </c>
      <c r="B53" s="8" t="str">
        <f t="shared" ref="B53:F53" si="42">IFERROR(AVERAGE(I53,I69,I84,I99),"")</f>
        <v/>
      </c>
      <c r="C53" s="8" t="str">
        <f t="shared" si="42"/>
        <v/>
      </c>
      <c r="D53" s="8" t="str">
        <f t="shared" si="42"/>
        <v/>
      </c>
      <c r="E53" s="8" t="str">
        <f t="shared" si="42"/>
        <v/>
      </c>
      <c r="F53" s="8" t="str">
        <f t="shared" si="42"/>
        <v/>
      </c>
      <c r="G53" s="33"/>
      <c r="H53" t="str">
        <f t="shared" si="32"/>
        <v/>
      </c>
      <c r="I53" s="12" t="str">
        <f t="shared" si="22"/>
        <v/>
      </c>
      <c r="J53" s="12" t="str">
        <f t="shared" si="23"/>
        <v/>
      </c>
      <c r="K53" s="12" t="str">
        <f t="shared" si="33"/>
        <v/>
      </c>
      <c r="L53" s="12" t="str">
        <f t="shared" si="34"/>
        <v/>
      </c>
      <c r="M53" s="12" t="str">
        <f t="shared" si="35"/>
        <v/>
      </c>
      <c r="O53" s="70"/>
      <c r="P53" s="71"/>
      <c r="Q53" s="85"/>
      <c r="R53" s="88"/>
      <c r="S53" s="72"/>
      <c r="T53" s="12" t="str">
        <f t="shared" si="36"/>
        <v/>
      </c>
      <c r="U53" s="15" t="str">
        <f t="shared" si="37"/>
        <v/>
      </c>
      <c r="V53" s="3" t="str">
        <f t="shared" si="24"/>
        <v/>
      </c>
      <c r="W53" s="12" t="str">
        <f t="shared" si="25"/>
        <v/>
      </c>
      <c r="X53" s="12" t="str">
        <f t="shared" si="38"/>
        <v/>
      </c>
      <c r="Y53" s="70"/>
      <c r="Z53" s="12" t="str">
        <f t="shared" si="39"/>
        <v/>
      </c>
      <c r="AA53" s="73"/>
      <c r="AB53" s="70"/>
      <c r="AC53" s="70"/>
      <c r="AD53" s="20" t="str">
        <f t="shared" si="40"/>
        <v/>
      </c>
      <c r="AE53" s="17" t="str">
        <f t="shared" si="26"/>
        <v/>
      </c>
      <c r="AF53" s="18" t="str">
        <f t="shared" si="27"/>
        <v/>
      </c>
      <c r="AG53" s="18" t="str">
        <f t="shared" si="28"/>
        <v/>
      </c>
      <c r="AH53" s="14" t="str">
        <f t="shared" si="29"/>
        <v/>
      </c>
      <c r="AI53" s="16" t="str">
        <f t="shared" si="30"/>
        <v/>
      </c>
    </row>
    <row r="54" spans="1:35" x14ac:dyDescent="0.2">
      <c r="A54" s="3" t="str">
        <f t="shared" si="21"/>
        <v/>
      </c>
      <c r="B54" s="2" t="str">
        <f t="shared" ref="B54:F54" si="43">IFERROR(AVERAGE(I54,I70,I85,I100),"")</f>
        <v/>
      </c>
      <c r="C54" s="2" t="str">
        <f t="shared" si="43"/>
        <v/>
      </c>
      <c r="D54" s="2" t="str">
        <f t="shared" si="43"/>
        <v/>
      </c>
      <c r="E54" s="2" t="str">
        <f t="shared" si="43"/>
        <v/>
      </c>
      <c r="F54" s="2" t="str">
        <f t="shared" si="43"/>
        <v/>
      </c>
      <c r="G54" s="6"/>
      <c r="H54" t="str">
        <f t="shared" si="19"/>
        <v/>
      </c>
      <c r="I54" s="12" t="str">
        <f t="shared" si="22"/>
        <v/>
      </c>
      <c r="J54" s="12" t="str">
        <f t="shared" si="23"/>
        <v/>
      </c>
      <c r="K54" s="12" t="str">
        <f t="shared" si="33"/>
        <v/>
      </c>
      <c r="L54" s="12" t="str">
        <f t="shared" si="34"/>
        <v/>
      </c>
      <c r="M54" s="12" t="str">
        <f t="shared" ref="M54:M57" si="44">IF(H54="","",SUM(I54:L54))</f>
        <v/>
      </c>
      <c r="O54" s="70"/>
      <c r="P54" s="71"/>
      <c r="Q54" s="85"/>
      <c r="R54" s="88"/>
      <c r="S54" s="72"/>
      <c r="T54" s="12" t="str">
        <f t="shared" si="36"/>
        <v/>
      </c>
      <c r="U54" s="15" t="str">
        <f t="shared" si="37"/>
        <v/>
      </c>
      <c r="V54" s="3" t="str">
        <f t="shared" si="24"/>
        <v/>
      </c>
      <c r="W54" s="12" t="str">
        <f t="shared" si="25"/>
        <v/>
      </c>
      <c r="X54" s="12" t="str">
        <f t="shared" si="38"/>
        <v/>
      </c>
      <c r="Y54" s="70"/>
      <c r="Z54" s="12" t="str">
        <f t="shared" si="39"/>
        <v/>
      </c>
      <c r="AA54" s="73"/>
      <c r="AB54" s="70"/>
      <c r="AC54" s="70"/>
      <c r="AD54" s="20" t="str">
        <f t="shared" si="40"/>
        <v/>
      </c>
      <c r="AE54" s="17" t="str">
        <f t="shared" si="26"/>
        <v/>
      </c>
      <c r="AF54" s="18" t="str">
        <f t="shared" si="27"/>
        <v/>
      </c>
      <c r="AG54" s="18" t="str">
        <f t="shared" si="28"/>
        <v/>
      </c>
      <c r="AH54" s="14" t="str">
        <f t="shared" si="29"/>
        <v/>
      </c>
      <c r="AI54" s="16" t="str">
        <f t="shared" si="30"/>
        <v/>
      </c>
    </row>
    <row r="55" spans="1:35" x14ac:dyDescent="0.2">
      <c r="A55" s="3" t="str">
        <f t="shared" si="21"/>
        <v/>
      </c>
      <c r="B55" s="2" t="str">
        <f t="shared" ref="B55:F55" si="45">IFERROR(AVERAGE(I55,I71,I86,I101),"")</f>
        <v/>
      </c>
      <c r="C55" s="2" t="str">
        <f t="shared" si="45"/>
        <v/>
      </c>
      <c r="D55" s="2" t="str">
        <f t="shared" si="45"/>
        <v/>
      </c>
      <c r="E55" s="2" t="str">
        <f t="shared" si="45"/>
        <v/>
      </c>
      <c r="F55" s="2" t="str">
        <f t="shared" si="45"/>
        <v/>
      </c>
      <c r="G55" s="6"/>
      <c r="H55" t="str">
        <f t="shared" si="19"/>
        <v/>
      </c>
      <c r="I55" s="12" t="str">
        <f t="shared" si="22"/>
        <v/>
      </c>
      <c r="J55" s="12" t="str">
        <f t="shared" si="23"/>
        <v/>
      </c>
      <c r="K55" s="12" t="str">
        <f t="shared" si="33"/>
        <v/>
      </c>
      <c r="L55" s="12" t="str">
        <f t="shared" si="34"/>
        <v/>
      </c>
      <c r="M55" s="12" t="str">
        <f t="shared" si="44"/>
        <v/>
      </c>
      <c r="O55" s="70"/>
      <c r="P55" s="71"/>
      <c r="Q55" s="85"/>
      <c r="R55" s="88"/>
      <c r="S55" s="72"/>
      <c r="T55" s="12" t="str">
        <f t="shared" si="36"/>
        <v/>
      </c>
      <c r="U55" s="15" t="str">
        <f t="shared" si="37"/>
        <v/>
      </c>
      <c r="V55" s="3" t="str">
        <f t="shared" si="24"/>
        <v/>
      </c>
      <c r="W55" s="12" t="str">
        <f t="shared" si="25"/>
        <v/>
      </c>
      <c r="X55" s="12" t="str">
        <f t="shared" si="38"/>
        <v/>
      </c>
      <c r="Y55" s="70"/>
      <c r="Z55" s="12" t="str">
        <f t="shared" si="39"/>
        <v/>
      </c>
      <c r="AA55" s="73"/>
      <c r="AB55" s="70"/>
      <c r="AC55" s="70"/>
      <c r="AD55" s="20" t="str">
        <f t="shared" si="40"/>
        <v/>
      </c>
      <c r="AE55" s="17" t="str">
        <f t="shared" si="26"/>
        <v/>
      </c>
      <c r="AF55" s="18" t="str">
        <f t="shared" si="27"/>
        <v/>
      </c>
      <c r="AG55" s="18" t="str">
        <f t="shared" si="28"/>
        <v/>
      </c>
      <c r="AH55" s="14" t="str">
        <f t="shared" si="29"/>
        <v/>
      </c>
      <c r="AI55" s="16" t="str">
        <f t="shared" si="30"/>
        <v/>
      </c>
    </row>
    <row r="56" spans="1:35" x14ac:dyDescent="0.2">
      <c r="A56" s="28" t="str">
        <f t="shared" si="21"/>
        <v/>
      </c>
      <c r="B56" s="8" t="str">
        <f t="shared" ref="B56:F56" si="46">IFERROR(AVERAGE(I56,I72,I87,I102),"")</f>
        <v/>
      </c>
      <c r="C56" s="8" t="str">
        <f t="shared" si="46"/>
        <v/>
      </c>
      <c r="D56" s="8" t="str">
        <f t="shared" si="46"/>
        <v/>
      </c>
      <c r="E56" s="8" t="str">
        <f t="shared" si="46"/>
        <v/>
      </c>
      <c r="F56" s="8" t="str">
        <f t="shared" si="46"/>
        <v/>
      </c>
      <c r="G56" s="33"/>
      <c r="H56" t="str">
        <f t="shared" si="19"/>
        <v/>
      </c>
      <c r="I56" s="12" t="str">
        <f t="shared" si="22"/>
        <v/>
      </c>
      <c r="J56" s="12" t="str">
        <f t="shared" si="23"/>
        <v/>
      </c>
      <c r="K56" s="12" t="str">
        <f t="shared" si="33"/>
        <v/>
      </c>
      <c r="L56" s="12" t="str">
        <f t="shared" si="34"/>
        <v/>
      </c>
      <c r="M56" s="12" t="str">
        <f t="shared" si="44"/>
        <v/>
      </c>
      <c r="O56" s="70"/>
      <c r="P56" s="71"/>
      <c r="Q56" s="85"/>
      <c r="R56" s="88"/>
      <c r="S56" s="72"/>
      <c r="T56" s="12" t="str">
        <f t="shared" si="36"/>
        <v/>
      </c>
      <c r="U56" s="15" t="str">
        <f t="shared" si="37"/>
        <v/>
      </c>
      <c r="V56" s="3" t="str">
        <f t="shared" si="24"/>
        <v/>
      </c>
      <c r="W56" s="12" t="str">
        <f t="shared" si="25"/>
        <v/>
      </c>
      <c r="X56" s="12" t="str">
        <f t="shared" si="38"/>
        <v/>
      </c>
      <c r="Y56" s="70"/>
      <c r="Z56" s="12" t="str">
        <f t="shared" si="39"/>
        <v/>
      </c>
      <c r="AA56" s="73"/>
      <c r="AB56" s="70"/>
      <c r="AC56" s="70"/>
      <c r="AD56" s="20" t="str">
        <f t="shared" si="40"/>
        <v/>
      </c>
      <c r="AE56" s="17" t="str">
        <f t="shared" si="26"/>
        <v/>
      </c>
      <c r="AF56" s="18" t="str">
        <f t="shared" si="27"/>
        <v/>
      </c>
      <c r="AG56" s="18" t="str">
        <f t="shared" si="28"/>
        <v/>
      </c>
      <c r="AH56" s="14" t="str">
        <f t="shared" si="29"/>
        <v/>
      </c>
      <c r="AI56" s="16" t="str">
        <f t="shared" si="30"/>
        <v/>
      </c>
    </row>
    <row r="57" spans="1:35" x14ac:dyDescent="0.2">
      <c r="A57" s="26" t="str">
        <f t="shared" si="21"/>
        <v/>
      </c>
      <c r="B57" s="25" t="str">
        <f t="shared" ref="B57:F57" si="47">IFERROR(AVERAGE(I57,I73,I88,I103),"")</f>
        <v/>
      </c>
      <c r="C57" s="25" t="str">
        <f t="shared" si="47"/>
        <v/>
      </c>
      <c r="D57" s="25" t="str">
        <f t="shared" si="47"/>
        <v/>
      </c>
      <c r="E57" s="25" t="str">
        <f t="shared" si="47"/>
        <v/>
      </c>
      <c r="F57" s="25" t="str">
        <f t="shared" si="47"/>
        <v/>
      </c>
      <c r="G57" s="33"/>
      <c r="H57" t="str">
        <f t="shared" si="19"/>
        <v/>
      </c>
      <c r="I57" s="12" t="str">
        <f t="shared" si="22"/>
        <v/>
      </c>
      <c r="J57" s="12" t="str">
        <f t="shared" si="23"/>
        <v/>
      </c>
      <c r="K57" s="12" t="str">
        <f t="shared" si="33"/>
        <v/>
      </c>
      <c r="L57" s="12" t="str">
        <f t="shared" si="34"/>
        <v/>
      </c>
      <c r="M57" s="12" t="str">
        <f t="shared" si="44"/>
        <v/>
      </c>
      <c r="O57" s="70"/>
      <c r="P57" s="71"/>
      <c r="Q57" s="85"/>
      <c r="R57" s="88"/>
      <c r="S57" s="72"/>
      <c r="T57" s="12" t="str">
        <f t="shared" si="36"/>
        <v/>
      </c>
      <c r="U57" s="15" t="str">
        <f t="shared" si="37"/>
        <v/>
      </c>
      <c r="V57" s="3" t="str">
        <f t="shared" si="24"/>
        <v/>
      </c>
      <c r="W57" s="12" t="str">
        <f t="shared" si="25"/>
        <v/>
      </c>
      <c r="X57" s="12" t="str">
        <f t="shared" si="38"/>
        <v/>
      </c>
      <c r="Y57" s="70"/>
      <c r="Z57" s="12" t="str">
        <f t="shared" si="39"/>
        <v/>
      </c>
      <c r="AA57" s="73"/>
      <c r="AB57" s="70"/>
      <c r="AC57" s="70"/>
      <c r="AD57" s="20" t="str">
        <f t="shared" si="40"/>
        <v/>
      </c>
      <c r="AE57" s="17" t="str">
        <f t="shared" si="26"/>
        <v/>
      </c>
      <c r="AF57" s="18" t="str">
        <f t="shared" si="27"/>
        <v/>
      </c>
      <c r="AG57" s="18" t="str">
        <f t="shared" si="28"/>
        <v/>
      </c>
      <c r="AH57" s="14" t="str">
        <f t="shared" si="29"/>
        <v/>
      </c>
      <c r="AI57" s="16" t="str">
        <f t="shared" si="30"/>
        <v/>
      </c>
    </row>
    <row r="58" spans="1:35" x14ac:dyDescent="0.2">
      <c r="A58" s="7" t="s">
        <v>47</v>
      </c>
      <c r="B58" s="8">
        <f>SUM(B50:B57)</f>
        <v>0</v>
      </c>
      <c r="C58" s="8">
        <f>SUM(C50:C57)</f>
        <v>0</v>
      </c>
      <c r="D58" s="8">
        <f>SUM(D50:D57)</f>
        <v>0</v>
      </c>
      <c r="E58" s="8">
        <f>SUM(E50:E57)</f>
        <v>0</v>
      </c>
      <c r="F58" s="8">
        <f>SUM(F50:F57)</f>
        <v>0</v>
      </c>
      <c r="G58" s="33"/>
      <c r="H58" s="43" t="str">
        <f>$A$58</f>
        <v>Summe einzeln</v>
      </c>
      <c r="I58" s="44">
        <f>SUM(I50:I57)</f>
        <v>0</v>
      </c>
      <c r="J58" s="44">
        <f t="shared" ref="J58:M58" si="48">SUM(J50:J57)</f>
        <v>0</v>
      </c>
      <c r="K58" s="44">
        <f t="shared" si="48"/>
        <v>0</v>
      </c>
      <c r="L58" s="44">
        <f t="shared" si="48"/>
        <v>0</v>
      </c>
      <c r="M58" s="45">
        <f t="shared" si="48"/>
        <v>0</v>
      </c>
      <c r="N58" s="43"/>
      <c r="O58" s="45"/>
      <c r="P58" s="46"/>
      <c r="Q58" s="86"/>
      <c r="R58" s="95"/>
      <c r="S58" s="43"/>
      <c r="T58" s="43"/>
      <c r="U58" s="43"/>
      <c r="V58" s="43"/>
      <c r="W58" s="43"/>
      <c r="X58" s="43"/>
      <c r="Y58" s="43"/>
      <c r="Z58" s="43"/>
      <c r="AA58" s="43"/>
      <c r="AB58" s="43"/>
      <c r="AC58" s="43"/>
      <c r="AD58" s="43"/>
      <c r="AE58" s="43"/>
      <c r="AF58" s="43"/>
      <c r="AG58" s="43"/>
      <c r="AH58" s="43"/>
      <c r="AI58" s="43"/>
    </row>
    <row r="59" spans="1:35" x14ac:dyDescent="0.2">
      <c r="A59" s="24" t="s">
        <v>25</v>
      </c>
      <c r="B59" s="25" t="str">
        <f>IFERROR(AVERAGE(I59,I75,I90,I105),"")</f>
        <v/>
      </c>
      <c r="C59" s="25" t="str">
        <f>IFERROR(AVERAGE(J59,J75,J90,J105),"")</f>
        <v/>
      </c>
      <c r="D59" s="25" t="str">
        <f>IFERROR(AVERAGE(K59,K75,K90,K105),"")</f>
        <v/>
      </c>
      <c r="E59" s="25" t="str">
        <f>IFERROR(AVERAGE(L59,L75,L90,L105),"")</f>
        <v/>
      </c>
      <c r="F59" s="25" t="str">
        <f>IFERROR(AVERAGE(M59,M75,M90,M105),"")</f>
        <v/>
      </c>
      <c r="G59" s="33"/>
      <c r="H59" s="24" t="str">
        <f>$A$59</f>
        <v>Fusionierte Gemeinde</v>
      </c>
      <c r="I59" s="39" t="e">
        <f>IF(H59="","",ROUND(IF(S59&lt;=95%*T59,(95%*T59-S59)*W59*P59/100,0),0))</f>
        <v>#DIV/0!</v>
      </c>
      <c r="J59" s="39" t="e">
        <f>IF(H59="","",ROUND(IF(S59&gt;=110%*T59,-((S59-110%*T59)*70%*W59*(U59/V59)),0),0))</f>
        <v>#DIV/0!</v>
      </c>
      <c r="K59" s="39" t="e">
        <f t="shared" ref="K59" si="49">IF(H59="","",ROUND(IF(AF59&gt;=110%*(Z59/X59),MAX(((AF59-110%*(Z59/X59))*W59*12000*AD59/AE59)*IF(P59&gt;=U59*1.3,1,(1-(U59*1.3-P59)/(U59*0.55))),0),0),0))</f>
        <v>#DIV/0!</v>
      </c>
      <c r="L59" s="39" t="e">
        <f t="shared" ref="L59" si="50">IF(H59="","",ROUND(IF(OR(AH59&lt;=150,AI59&gt;=15%),MAX((400-AH59+15*AI59*100)*W59*(AD59/AE59)*IF(P59&gt;=U59*1.3,1,(1-(U59*1.3-P59)/(U59*0.55))),0),0),0))</f>
        <v>#DIV/0!</v>
      </c>
      <c r="M59" s="39" t="e">
        <f>SUM(I59:L59)</f>
        <v>#DIV/0!</v>
      </c>
      <c r="N59" s="24"/>
      <c r="O59" s="47"/>
      <c r="P59" s="48" t="e">
        <f>ROUND(SUMPRODUCT(O50:O57,P50:P57)/SUM(O50:O57),2)</f>
        <v>#DIV/0!</v>
      </c>
      <c r="Q59" s="87"/>
      <c r="R59" s="96">
        <f>SUM(R50:R57)</f>
        <v>0</v>
      </c>
      <c r="S59" s="49" t="e">
        <f>ROUND(R59/W59,0)</f>
        <v>#DIV/0!</v>
      </c>
      <c r="T59" s="39">
        <f>$T$50</f>
        <v>0</v>
      </c>
      <c r="U59" s="48">
        <f>$U$50</f>
        <v>0</v>
      </c>
      <c r="V59" s="50" t="str">
        <f>$V$50</f>
        <v/>
      </c>
      <c r="W59" s="49">
        <f>SUM(W50:W57)</f>
        <v>0</v>
      </c>
      <c r="X59" s="39">
        <f>$X$50</f>
        <v>0</v>
      </c>
      <c r="Y59" s="49">
        <f>SUM(Y50:Y57)</f>
        <v>0</v>
      </c>
      <c r="Z59" s="39">
        <f>$Z$50</f>
        <v>0</v>
      </c>
      <c r="AA59" s="51">
        <f>SUM(AA50:AA57)</f>
        <v>0</v>
      </c>
      <c r="AB59" s="52">
        <f>SUM(AB50:AB57)</f>
        <v>0</v>
      </c>
      <c r="AC59" s="52">
        <f>SUM(AC50:AC57)</f>
        <v>0</v>
      </c>
      <c r="AD59" s="50">
        <f>$AD$50</f>
        <v>0</v>
      </c>
      <c r="AE59" s="53">
        <v>104.2</v>
      </c>
      <c r="AF59" s="54" t="e">
        <f>Y59/W59</f>
        <v>#DIV/0!</v>
      </c>
      <c r="AG59" s="54" t="e">
        <f>Z59/X59</f>
        <v>#DIV/0!</v>
      </c>
      <c r="AH59" s="51" t="e">
        <f>ROUND(W59/AA59,2)</f>
        <v>#DIV/0!</v>
      </c>
      <c r="AI59" s="55" t="e">
        <f>ROUND(AB59/AC59,4)</f>
        <v>#DIV/0!</v>
      </c>
    </row>
    <row r="60" spans="1:35" x14ac:dyDescent="0.2">
      <c r="A60" t="s">
        <v>11</v>
      </c>
      <c r="B60" s="2" t="str">
        <f>IFERROR(MAX(B58-B59,0),"")</f>
        <v/>
      </c>
      <c r="C60" s="2" t="str">
        <f>IFERROR(MAX(C58-C59,0),"")</f>
        <v/>
      </c>
      <c r="D60" s="2" t="str">
        <f>IFERROR(MAX(D58-D59,0),"")</f>
        <v/>
      </c>
      <c r="E60" s="2" t="str">
        <f>IFERROR(MAX(E58-E59,0),"")</f>
        <v/>
      </c>
      <c r="F60" s="2" t="str">
        <f>IFERROR(MAX(F58-F59,0),"")</f>
        <v/>
      </c>
      <c r="G60" s="6"/>
      <c r="Q60" s="80"/>
      <c r="R60" s="91"/>
    </row>
    <row r="61" spans="1:35" x14ac:dyDescent="0.2">
      <c r="I61" s="3"/>
      <c r="J61" s="3"/>
      <c r="Q61" s="80"/>
      <c r="R61" s="91"/>
    </row>
    <row r="62" spans="1:35" ht="15" x14ac:dyDescent="0.25">
      <c r="A62" s="29"/>
      <c r="B62" s="4"/>
      <c r="C62" s="4"/>
      <c r="D62" s="4"/>
      <c r="E62" s="4"/>
      <c r="F62" s="30">
        <f>IF(F60&lt;&gt;"",F60*(100%+75%+50%+25%),0)</f>
        <v>0</v>
      </c>
      <c r="G62" s="31"/>
      <c r="I62" s="3"/>
      <c r="J62" s="3"/>
      <c r="Q62" s="80"/>
      <c r="R62" s="91"/>
    </row>
    <row r="63" spans="1:35" x14ac:dyDescent="0.2">
      <c r="H63" s="43" t="str">
        <f>CONCATENATE("FAG ",YEAR($C$3)-2)</f>
        <v>FAG 1898</v>
      </c>
      <c r="I63" s="59" t="s">
        <v>15</v>
      </c>
      <c r="J63" s="59" t="s">
        <v>15</v>
      </c>
      <c r="K63" s="59" t="s">
        <v>36</v>
      </c>
      <c r="L63" s="59" t="s">
        <v>37</v>
      </c>
      <c r="M63" s="59" t="s">
        <v>4</v>
      </c>
      <c r="N63" s="43"/>
      <c r="O63" s="60" t="s">
        <v>27</v>
      </c>
      <c r="P63" s="60"/>
      <c r="Q63" s="82"/>
      <c r="R63" s="92" t="s">
        <v>59</v>
      </c>
      <c r="S63" s="61" t="s">
        <v>29</v>
      </c>
      <c r="T63" s="61" t="s">
        <v>58</v>
      </c>
      <c r="U63" s="61" t="s">
        <v>26</v>
      </c>
      <c r="V63" s="61" t="s">
        <v>26</v>
      </c>
      <c r="W63" s="62" t="s">
        <v>9</v>
      </c>
      <c r="X63" s="61" t="s">
        <v>9</v>
      </c>
      <c r="Y63" s="62" t="s">
        <v>12</v>
      </c>
      <c r="Z63" s="61" t="s">
        <v>12</v>
      </c>
      <c r="AA63" s="61" t="s">
        <v>55</v>
      </c>
      <c r="AB63" s="61" t="s">
        <v>53</v>
      </c>
      <c r="AC63" s="61" t="s">
        <v>54</v>
      </c>
      <c r="AD63" s="63" t="s">
        <v>22</v>
      </c>
      <c r="AE63" s="63" t="s">
        <v>22</v>
      </c>
      <c r="AF63" s="61" t="s">
        <v>13</v>
      </c>
      <c r="AG63" s="61" t="s">
        <v>52</v>
      </c>
      <c r="AH63" s="61" t="s">
        <v>14</v>
      </c>
      <c r="AI63" s="61" t="s">
        <v>40</v>
      </c>
    </row>
    <row r="64" spans="1:35" ht="15" x14ac:dyDescent="0.25">
      <c r="A64" s="4" t="s">
        <v>45</v>
      </c>
      <c r="B64" s="4"/>
      <c r="C64" s="4"/>
      <c r="D64" s="4"/>
      <c r="E64" s="4"/>
      <c r="F64" s="30">
        <f>F17+F22+F43+F62</f>
        <v>0</v>
      </c>
      <c r="G64" s="31"/>
      <c r="H64" s="7"/>
      <c r="I64" s="41" t="s">
        <v>23</v>
      </c>
      <c r="J64" s="41" t="s">
        <v>24</v>
      </c>
      <c r="K64" s="41" t="s">
        <v>38</v>
      </c>
      <c r="L64" s="41" t="s">
        <v>38</v>
      </c>
      <c r="M64" s="41"/>
      <c r="N64" s="7"/>
      <c r="O64" s="40" t="s">
        <v>28</v>
      </c>
      <c r="P64" s="64" t="s">
        <v>26</v>
      </c>
      <c r="Q64" s="83"/>
      <c r="R64" s="93" t="s">
        <v>28</v>
      </c>
      <c r="S64" s="65" t="s">
        <v>28</v>
      </c>
      <c r="T64" s="65" t="s">
        <v>57</v>
      </c>
      <c r="U64" s="65" t="s">
        <v>57</v>
      </c>
      <c r="V64" s="65" t="s">
        <v>56</v>
      </c>
      <c r="W64" s="66"/>
      <c r="X64" s="42" t="s">
        <v>16</v>
      </c>
      <c r="Y64" s="66"/>
      <c r="Z64" s="42" t="s">
        <v>17</v>
      </c>
      <c r="AA64" s="42" t="s">
        <v>18</v>
      </c>
      <c r="AB64" s="42" t="s">
        <v>19</v>
      </c>
      <c r="AC64" s="42" t="s">
        <v>19</v>
      </c>
      <c r="AD64" s="65"/>
      <c r="AE64" s="65"/>
      <c r="AF64" s="65" t="s">
        <v>12</v>
      </c>
      <c r="AG64" s="65" t="s">
        <v>17</v>
      </c>
      <c r="AH64" s="65" t="s">
        <v>20</v>
      </c>
      <c r="AI64" s="65" t="s">
        <v>21</v>
      </c>
    </row>
    <row r="65" spans="8:35" x14ac:dyDescent="0.2">
      <c r="H65" s="24" t="str">
        <f t="shared" ref="H65:H73" si="51">A49</f>
        <v>Politische Gemeinden</v>
      </c>
      <c r="I65" s="24">
        <f>YEAR($C$3)-2</f>
        <v>1898</v>
      </c>
      <c r="J65" s="24">
        <f>YEAR($C$3)-2</f>
        <v>1898</v>
      </c>
      <c r="K65" s="24">
        <f>YEAR($C$3)-2</f>
        <v>1898</v>
      </c>
      <c r="L65" s="24">
        <f>YEAR($C$3)-2</f>
        <v>1898</v>
      </c>
      <c r="M65" s="24">
        <f>YEAR($C$3)-2</f>
        <v>1898</v>
      </c>
      <c r="N65" s="24"/>
      <c r="O65" s="24">
        <f>YEAR($C$3)-4</f>
        <v>1896</v>
      </c>
      <c r="P65" s="24">
        <f>YEAR($C$3)-4</f>
        <v>1896</v>
      </c>
      <c r="Q65" s="84"/>
      <c r="R65" s="94">
        <f>YEAR($C$3)-4</f>
        <v>1896</v>
      </c>
      <c r="S65" s="24">
        <f>YEAR($C$3)-4</f>
        <v>1896</v>
      </c>
      <c r="T65" s="24">
        <f>YEAR($C$3)-4</f>
        <v>1896</v>
      </c>
      <c r="U65" s="24">
        <f>YEAR($C$3)-4</f>
        <v>1896</v>
      </c>
      <c r="V65" s="24">
        <v>2010</v>
      </c>
      <c r="W65" s="24">
        <f t="shared" ref="W65:AD65" si="52">YEAR($C$3)-4</f>
        <v>1896</v>
      </c>
      <c r="X65" s="24">
        <f t="shared" si="52"/>
        <v>1896</v>
      </c>
      <c r="Y65" s="24">
        <f t="shared" si="52"/>
        <v>1896</v>
      </c>
      <c r="Z65" s="24">
        <f t="shared" si="52"/>
        <v>1896</v>
      </c>
      <c r="AA65" s="24">
        <f t="shared" si="52"/>
        <v>1896</v>
      </c>
      <c r="AB65" s="24">
        <f t="shared" si="52"/>
        <v>1896</v>
      </c>
      <c r="AC65" s="24">
        <f t="shared" si="52"/>
        <v>1896</v>
      </c>
      <c r="AD65" s="24">
        <f t="shared" si="52"/>
        <v>1896</v>
      </c>
      <c r="AE65" s="24">
        <v>2010</v>
      </c>
      <c r="AF65" s="24">
        <f>YEAR($C$3)-4</f>
        <v>1896</v>
      </c>
      <c r="AG65" s="24">
        <f>YEAR($C$3)-4</f>
        <v>1896</v>
      </c>
      <c r="AH65" s="24">
        <f>YEAR($C$3)-4</f>
        <v>1896</v>
      </c>
      <c r="AI65" s="24">
        <f>YEAR($C$3)-4</f>
        <v>1896</v>
      </c>
    </row>
    <row r="66" spans="8:35" x14ac:dyDescent="0.2">
      <c r="H66" t="str">
        <f t="shared" si="51"/>
        <v/>
      </c>
      <c r="I66" s="12" t="str">
        <f t="shared" ref="I66:I73" si="53">IF(H66="","",ROUND(IF(S66&lt;=95%*T66,(95%*T66-S66)*W66*P66/100,0),0))</f>
        <v/>
      </c>
      <c r="J66" s="12" t="str">
        <f t="shared" ref="J66:J73" si="54">IF(H66="","",ROUND(IF(S66&gt;=110%*T66,-((S66-110%*T66)*70%*W66*(U66/V66)),0),0))</f>
        <v/>
      </c>
      <c r="K66" s="12" t="str">
        <f t="shared" ref="K66:K73" si="55">IF(H66="","",ROUND(IF(AF66&gt;=110%*(Z66/X66),MAX(((AF66-110%*(Z66/X66))*W66*12000*AD66/AE66)*IF(P66&gt;=U66*1.3,1,(1-(U66*1.3-P66)/(U66*0.55))),0),0),0))</f>
        <v/>
      </c>
      <c r="L66" s="12" t="str">
        <f t="shared" ref="L66:L73" si="56">IF(H66="","",ROUND(IF(OR(AH66&lt;=150,AI66&gt;=15%),MAX((400-AH66+15*AI66*100)*W66*(AD66/AE66)*IF(P66&gt;=U66*1.3,1,(1-(U66*1.3-P66)/(U66*0.55))),0),0),0))</f>
        <v/>
      </c>
      <c r="M66" s="12" t="str">
        <f>IF(H66="","",SUM(I66:L66))</f>
        <v/>
      </c>
      <c r="O66" s="70"/>
      <c r="P66" s="71"/>
      <c r="Q66" s="85"/>
      <c r="R66" s="88"/>
      <c r="S66" s="72"/>
      <c r="T66" s="70"/>
      <c r="U66" s="71"/>
      <c r="V66" s="3" t="str">
        <f t="shared" ref="V66:V73" si="57">IF(H66="","",100.87)</f>
        <v/>
      </c>
      <c r="W66" s="72"/>
      <c r="X66" s="70"/>
      <c r="Y66" s="70"/>
      <c r="Z66" s="70"/>
      <c r="AA66" s="73"/>
      <c r="AB66" s="70"/>
      <c r="AC66" s="70"/>
      <c r="AD66" s="74"/>
      <c r="AE66" s="17" t="str">
        <f t="shared" ref="AE66:AE73" si="58">IF(H66="","",104.2)</f>
        <v/>
      </c>
      <c r="AF66" s="18" t="str">
        <f t="shared" ref="AF66:AF73" si="59">IF(H66="","",Y66/W66)</f>
        <v/>
      </c>
      <c r="AG66" s="18" t="str">
        <f t="shared" ref="AG66:AG73" si="60">IF(H66="","",Z66/X66)</f>
        <v/>
      </c>
      <c r="AH66" s="14" t="str">
        <f t="shared" ref="AH66:AH73" si="61">IF(H66="","",ROUND(W66/AA66,2))</f>
        <v/>
      </c>
      <c r="AI66" s="16" t="str">
        <f t="shared" ref="AI66:AI73" si="62">IF(H66="","",ROUND(AB66/AC66,4))</f>
        <v/>
      </c>
    </row>
    <row r="67" spans="8:35" x14ac:dyDescent="0.2">
      <c r="H67" t="str">
        <f t="shared" si="51"/>
        <v/>
      </c>
      <c r="I67" s="12" t="str">
        <f t="shared" si="53"/>
        <v/>
      </c>
      <c r="J67" s="12" t="str">
        <f t="shared" si="54"/>
        <v/>
      </c>
      <c r="K67" s="12" t="str">
        <f t="shared" si="55"/>
        <v/>
      </c>
      <c r="L67" s="12" t="str">
        <f t="shared" si="56"/>
        <v/>
      </c>
      <c r="M67" s="12" t="str">
        <f t="shared" ref="M67:M69" si="63">IF(H67="","",SUM(I67:L67))</f>
        <v/>
      </c>
      <c r="O67" s="70"/>
      <c r="P67" s="71"/>
      <c r="Q67" s="85"/>
      <c r="R67" s="88"/>
      <c r="S67" s="72"/>
      <c r="T67" s="12" t="str">
        <f t="shared" ref="T67:T73" si="64">IF(H67="","",$T$66)</f>
        <v/>
      </c>
      <c r="U67" s="15" t="str">
        <f t="shared" ref="U67:U73" si="65">IF(H67="","",$U$66)</f>
        <v/>
      </c>
      <c r="V67" s="3" t="str">
        <f t="shared" si="57"/>
        <v/>
      </c>
      <c r="W67" s="72"/>
      <c r="X67" s="12" t="str">
        <f t="shared" ref="X67:X73" si="66">IF(H67="","",$X$66)</f>
        <v/>
      </c>
      <c r="Y67" s="70"/>
      <c r="Z67" s="12" t="str">
        <f t="shared" ref="Z67:Z73" si="67">IF(H67="","",$Z$66)</f>
        <v/>
      </c>
      <c r="AA67" s="73"/>
      <c r="AB67" s="70"/>
      <c r="AC67" s="70"/>
      <c r="AD67" s="20" t="str">
        <f t="shared" ref="AD67:AD73" si="68">IF(H67="","",$AD$66)</f>
        <v/>
      </c>
      <c r="AE67" s="17" t="str">
        <f t="shared" si="58"/>
        <v/>
      </c>
      <c r="AF67" s="18" t="str">
        <f t="shared" si="59"/>
        <v/>
      </c>
      <c r="AG67" s="18" t="str">
        <f t="shared" si="60"/>
        <v/>
      </c>
      <c r="AH67" s="14" t="str">
        <f t="shared" si="61"/>
        <v/>
      </c>
      <c r="AI67" s="16" t="str">
        <f t="shared" si="62"/>
        <v/>
      </c>
    </row>
    <row r="68" spans="8:35" x14ac:dyDescent="0.2">
      <c r="H68" t="str">
        <f t="shared" si="51"/>
        <v/>
      </c>
      <c r="I68" s="12" t="str">
        <f t="shared" si="53"/>
        <v/>
      </c>
      <c r="J68" s="12" t="str">
        <f t="shared" si="54"/>
        <v/>
      </c>
      <c r="K68" s="12" t="str">
        <f t="shared" si="55"/>
        <v/>
      </c>
      <c r="L68" s="12" t="str">
        <f t="shared" si="56"/>
        <v/>
      </c>
      <c r="M68" s="12" t="str">
        <f t="shared" si="63"/>
        <v/>
      </c>
      <c r="O68" s="70"/>
      <c r="P68" s="71"/>
      <c r="Q68" s="85"/>
      <c r="R68" s="88"/>
      <c r="S68" s="72"/>
      <c r="T68" s="12" t="str">
        <f t="shared" si="64"/>
        <v/>
      </c>
      <c r="U68" s="15" t="str">
        <f t="shared" si="65"/>
        <v/>
      </c>
      <c r="V68" s="3" t="str">
        <f t="shared" si="57"/>
        <v/>
      </c>
      <c r="W68" s="72"/>
      <c r="X68" s="12" t="str">
        <f t="shared" si="66"/>
        <v/>
      </c>
      <c r="Y68" s="70"/>
      <c r="Z68" s="12" t="str">
        <f t="shared" si="67"/>
        <v/>
      </c>
      <c r="AA68" s="73"/>
      <c r="AB68" s="70"/>
      <c r="AC68" s="70"/>
      <c r="AD68" s="20" t="str">
        <f t="shared" si="68"/>
        <v/>
      </c>
      <c r="AE68" s="17" t="str">
        <f t="shared" si="58"/>
        <v/>
      </c>
      <c r="AF68" s="18" t="str">
        <f t="shared" si="59"/>
        <v/>
      </c>
      <c r="AG68" s="18" t="str">
        <f t="shared" si="60"/>
        <v/>
      </c>
      <c r="AH68" s="14" t="str">
        <f t="shared" si="61"/>
        <v/>
      </c>
      <c r="AI68" s="16" t="str">
        <f t="shared" si="62"/>
        <v/>
      </c>
    </row>
    <row r="69" spans="8:35" x14ac:dyDescent="0.2">
      <c r="H69" t="str">
        <f t="shared" si="51"/>
        <v/>
      </c>
      <c r="I69" s="12" t="str">
        <f t="shared" si="53"/>
        <v/>
      </c>
      <c r="J69" s="12" t="str">
        <f t="shared" si="54"/>
        <v/>
      </c>
      <c r="K69" s="12" t="str">
        <f t="shared" si="55"/>
        <v/>
      </c>
      <c r="L69" s="12" t="str">
        <f t="shared" si="56"/>
        <v/>
      </c>
      <c r="M69" s="12" t="str">
        <f t="shared" si="63"/>
        <v/>
      </c>
      <c r="O69" s="70"/>
      <c r="P69" s="71"/>
      <c r="Q69" s="85"/>
      <c r="R69" s="88"/>
      <c r="S69" s="72"/>
      <c r="T69" s="12" t="str">
        <f t="shared" si="64"/>
        <v/>
      </c>
      <c r="U69" s="15" t="str">
        <f t="shared" si="65"/>
        <v/>
      </c>
      <c r="V69" s="3" t="str">
        <f t="shared" si="57"/>
        <v/>
      </c>
      <c r="W69" s="72"/>
      <c r="X69" s="12" t="str">
        <f t="shared" si="66"/>
        <v/>
      </c>
      <c r="Y69" s="70"/>
      <c r="Z69" s="12" t="str">
        <f t="shared" si="67"/>
        <v/>
      </c>
      <c r="AA69" s="73"/>
      <c r="AB69" s="70"/>
      <c r="AC69" s="70"/>
      <c r="AD69" s="20" t="str">
        <f t="shared" si="68"/>
        <v/>
      </c>
      <c r="AE69" s="17" t="str">
        <f t="shared" si="58"/>
        <v/>
      </c>
      <c r="AF69" s="18" t="str">
        <f t="shared" si="59"/>
        <v/>
      </c>
      <c r="AG69" s="18" t="str">
        <f t="shared" si="60"/>
        <v/>
      </c>
      <c r="AH69" s="14" t="str">
        <f t="shared" si="61"/>
        <v/>
      </c>
      <c r="AI69" s="16" t="str">
        <f t="shared" si="62"/>
        <v/>
      </c>
    </row>
    <row r="70" spans="8:35" x14ac:dyDescent="0.2">
      <c r="H70" t="str">
        <f t="shared" si="51"/>
        <v/>
      </c>
      <c r="I70" s="12" t="str">
        <f t="shared" si="53"/>
        <v/>
      </c>
      <c r="J70" s="12" t="str">
        <f t="shared" si="54"/>
        <v/>
      </c>
      <c r="K70" s="12" t="str">
        <f t="shared" si="55"/>
        <v/>
      </c>
      <c r="L70" s="12" t="str">
        <f t="shared" si="56"/>
        <v/>
      </c>
      <c r="M70" s="12" t="str">
        <f t="shared" ref="M70:M73" si="69">IF(H70="","",SUM(I70:L70))</f>
        <v/>
      </c>
      <c r="O70" s="70"/>
      <c r="P70" s="71"/>
      <c r="Q70" s="85"/>
      <c r="R70" s="88"/>
      <c r="S70" s="72"/>
      <c r="T70" s="12" t="str">
        <f t="shared" si="64"/>
        <v/>
      </c>
      <c r="U70" s="15" t="str">
        <f t="shared" si="65"/>
        <v/>
      </c>
      <c r="V70" s="3" t="str">
        <f t="shared" si="57"/>
        <v/>
      </c>
      <c r="W70" s="72"/>
      <c r="X70" s="12" t="str">
        <f t="shared" si="66"/>
        <v/>
      </c>
      <c r="Y70" s="70"/>
      <c r="Z70" s="12" t="str">
        <f t="shared" si="67"/>
        <v/>
      </c>
      <c r="AA70" s="73"/>
      <c r="AB70" s="70"/>
      <c r="AC70" s="70"/>
      <c r="AD70" s="20" t="str">
        <f t="shared" si="68"/>
        <v/>
      </c>
      <c r="AE70" s="17" t="str">
        <f t="shared" si="58"/>
        <v/>
      </c>
      <c r="AF70" s="18" t="str">
        <f t="shared" si="59"/>
        <v/>
      </c>
      <c r="AG70" s="18" t="str">
        <f t="shared" si="60"/>
        <v/>
      </c>
      <c r="AH70" s="14" t="str">
        <f t="shared" si="61"/>
        <v/>
      </c>
      <c r="AI70" s="16" t="str">
        <f t="shared" si="62"/>
        <v/>
      </c>
    </row>
    <row r="71" spans="8:35" x14ac:dyDescent="0.2">
      <c r="H71" t="str">
        <f t="shared" si="51"/>
        <v/>
      </c>
      <c r="I71" s="12" t="str">
        <f t="shared" si="53"/>
        <v/>
      </c>
      <c r="J71" s="12" t="str">
        <f t="shared" si="54"/>
        <v/>
      </c>
      <c r="K71" s="12" t="str">
        <f t="shared" si="55"/>
        <v/>
      </c>
      <c r="L71" s="12" t="str">
        <f t="shared" si="56"/>
        <v/>
      </c>
      <c r="M71" s="12" t="str">
        <f t="shared" si="69"/>
        <v/>
      </c>
      <c r="O71" s="70"/>
      <c r="P71" s="71"/>
      <c r="Q71" s="85"/>
      <c r="R71" s="88"/>
      <c r="S71" s="72"/>
      <c r="T71" s="12" t="str">
        <f t="shared" si="64"/>
        <v/>
      </c>
      <c r="U71" s="15" t="str">
        <f t="shared" si="65"/>
        <v/>
      </c>
      <c r="V71" s="3" t="str">
        <f t="shared" si="57"/>
        <v/>
      </c>
      <c r="W71" s="72"/>
      <c r="X71" s="12" t="str">
        <f t="shared" si="66"/>
        <v/>
      </c>
      <c r="Y71" s="70"/>
      <c r="Z71" s="12" t="str">
        <f t="shared" si="67"/>
        <v/>
      </c>
      <c r="AA71" s="73"/>
      <c r="AB71" s="70"/>
      <c r="AC71" s="70"/>
      <c r="AD71" s="20" t="str">
        <f t="shared" si="68"/>
        <v/>
      </c>
      <c r="AE71" s="17" t="str">
        <f t="shared" si="58"/>
        <v/>
      </c>
      <c r="AF71" s="18" t="str">
        <f t="shared" si="59"/>
        <v/>
      </c>
      <c r="AG71" s="18" t="str">
        <f t="shared" si="60"/>
        <v/>
      </c>
      <c r="AH71" s="14" t="str">
        <f t="shared" si="61"/>
        <v/>
      </c>
      <c r="AI71" s="16" t="str">
        <f t="shared" si="62"/>
        <v/>
      </c>
    </row>
    <row r="72" spans="8:35" x14ac:dyDescent="0.2">
      <c r="H72" t="str">
        <f t="shared" si="51"/>
        <v/>
      </c>
      <c r="I72" s="12" t="str">
        <f t="shared" si="53"/>
        <v/>
      </c>
      <c r="J72" s="12" t="str">
        <f t="shared" si="54"/>
        <v/>
      </c>
      <c r="K72" s="12" t="str">
        <f t="shared" si="55"/>
        <v/>
      </c>
      <c r="L72" s="12" t="str">
        <f t="shared" si="56"/>
        <v/>
      </c>
      <c r="M72" s="12" t="str">
        <f t="shared" si="69"/>
        <v/>
      </c>
      <c r="O72" s="70"/>
      <c r="P72" s="71"/>
      <c r="Q72" s="85"/>
      <c r="R72" s="88"/>
      <c r="S72" s="72"/>
      <c r="T72" s="12" t="str">
        <f t="shared" si="64"/>
        <v/>
      </c>
      <c r="U72" s="15" t="str">
        <f t="shared" si="65"/>
        <v/>
      </c>
      <c r="V72" s="3" t="str">
        <f t="shared" si="57"/>
        <v/>
      </c>
      <c r="W72" s="72"/>
      <c r="X72" s="12" t="str">
        <f t="shared" si="66"/>
        <v/>
      </c>
      <c r="Y72" s="70"/>
      <c r="Z72" s="12" t="str">
        <f t="shared" si="67"/>
        <v/>
      </c>
      <c r="AA72" s="73"/>
      <c r="AB72" s="70"/>
      <c r="AC72" s="70"/>
      <c r="AD72" s="20" t="str">
        <f t="shared" si="68"/>
        <v/>
      </c>
      <c r="AE72" s="17" t="str">
        <f t="shared" si="58"/>
        <v/>
      </c>
      <c r="AF72" s="18" t="str">
        <f t="shared" si="59"/>
        <v/>
      </c>
      <c r="AG72" s="18" t="str">
        <f t="shared" si="60"/>
        <v/>
      </c>
      <c r="AH72" s="14" t="str">
        <f t="shared" si="61"/>
        <v/>
      </c>
      <c r="AI72" s="16" t="str">
        <f t="shared" si="62"/>
        <v/>
      </c>
    </row>
    <row r="73" spans="8:35" x14ac:dyDescent="0.2">
      <c r="H73" t="str">
        <f t="shared" si="51"/>
        <v/>
      </c>
      <c r="I73" s="12" t="str">
        <f t="shared" si="53"/>
        <v/>
      </c>
      <c r="J73" s="12" t="str">
        <f t="shared" si="54"/>
        <v/>
      </c>
      <c r="K73" s="12" t="str">
        <f t="shared" si="55"/>
        <v/>
      </c>
      <c r="L73" s="12" t="str">
        <f t="shared" si="56"/>
        <v/>
      </c>
      <c r="M73" s="12" t="str">
        <f t="shared" si="69"/>
        <v/>
      </c>
      <c r="O73" s="70"/>
      <c r="P73" s="71"/>
      <c r="Q73" s="85"/>
      <c r="R73" s="88"/>
      <c r="S73" s="72"/>
      <c r="T73" s="12" t="str">
        <f t="shared" si="64"/>
        <v/>
      </c>
      <c r="U73" s="15" t="str">
        <f t="shared" si="65"/>
        <v/>
      </c>
      <c r="V73" s="3" t="str">
        <f t="shared" si="57"/>
        <v/>
      </c>
      <c r="W73" s="72"/>
      <c r="X73" s="12" t="str">
        <f t="shared" si="66"/>
        <v/>
      </c>
      <c r="Y73" s="70"/>
      <c r="Z73" s="12" t="str">
        <f t="shared" si="67"/>
        <v/>
      </c>
      <c r="AA73" s="73"/>
      <c r="AB73" s="70"/>
      <c r="AC73" s="70"/>
      <c r="AD73" s="20" t="str">
        <f t="shared" si="68"/>
        <v/>
      </c>
      <c r="AE73" s="17" t="str">
        <f t="shared" si="58"/>
        <v/>
      </c>
      <c r="AF73" s="18" t="str">
        <f t="shared" si="59"/>
        <v/>
      </c>
      <c r="AG73" s="18" t="str">
        <f t="shared" si="60"/>
        <v/>
      </c>
      <c r="AH73" s="14" t="str">
        <f t="shared" si="61"/>
        <v/>
      </c>
      <c r="AI73" s="16" t="str">
        <f t="shared" si="62"/>
        <v/>
      </c>
    </row>
    <row r="74" spans="8:35" x14ac:dyDescent="0.2">
      <c r="H74" s="43" t="str">
        <f>$A$58</f>
        <v>Summe einzeln</v>
      </c>
      <c r="I74" s="44">
        <f>SUM(I66:I73)</f>
        <v>0</v>
      </c>
      <c r="J74" s="44">
        <f t="shared" ref="J74" si="70">SUM(J66:J73)</f>
        <v>0</v>
      </c>
      <c r="K74" s="44">
        <f t="shared" ref="K74" si="71">SUM(K66:K73)</f>
        <v>0</v>
      </c>
      <c r="L74" s="44">
        <f t="shared" ref="L74" si="72">SUM(L66:L73)</f>
        <v>0</v>
      </c>
      <c r="M74" s="45">
        <f t="shared" ref="M74" si="73">SUM(M66:M73)</f>
        <v>0</v>
      </c>
      <c r="N74" s="43"/>
      <c r="O74" s="45"/>
      <c r="P74" s="46"/>
      <c r="Q74" s="86"/>
      <c r="R74" s="95"/>
      <c r="S74" s="43"/>
      <c r="T74" s="43"/>
      <c r="U74" s="43"/>
      <c r="V74" s="43"/>
      <c r="W74" s="43"/>
      <c r="X74" s="43"/>
      <c r="Y74" s="43"/>
      <c r="Z74" s="43"/>
      <c r="AA74" s="43"/>
      <c r="AB74" s="43"/>
      <c r="AC74" s="43"/>
      <c r="AD74" s="43"/>
      <c r="AE74" s="43"/>
      <c r="AF74" s="43"/>
      <c r="AG74" s="43"/>
      <c r="AH74" s="43"/>
      <c r="AI74" s="43"/>
    </row>
    <row r="75" spans="8:35" x14ac:dyDescent="0.2">
      <c r="H75" s="24" t="str">
        <f>$A$59</f>
        <v>Fusionierte Gemeinde</v>
      </c>
      <c r="I75" s="39" t="e">
        <f>IF(H75="","",ROUND(IF(S75&lt;=95%*T75,(95%*T75-S75)*W75*P75/100,0),0))</f>
        <v>#DIV/0!</v>
      </c>
      <c r="J75" s="39" t="e">
        <f>IF(H75="","",ROUND(IF(S75&gt;=110%*T75,-((S75-110%*T75)*70%*W75*(U75/V75)),0),0))</f>
        <v>#DIV/0!</v>
      </c>
      <c r="K75" s="39" t="e">
        <f t="shared" ref="K75" si="74">IF(H75="","",ROUND(IF(AF75&gt;=110%*(Z75/X75),MAX(((AF75-110%*(Z75/X75))*W75*12000*AD75/AE75)*IF(P75&gt;=U75*1.3,1,(1-(U75*1.3-P75)/(U75*0.55))),0),0),0))</f>
        <v>#DIV/0!</v>
      </c>
      <c r="L75" s="39" t="e">
        <f t="shared" ref="L75" si="75">IF(H75="","",ROUND(IF(OR(AH75&lt;=150,AI75&gt;=15%),MAX((400-AH75+15*AI75*100)*W75*(AD75/AE75)*IF(P75&gt;=U75*1.3,1,(1-(U75*1.3-P75)/(U75*0.55))),0),0),0))</f>
        <v>#DIV/0!</v>
      </c>
      <c r="M75" s="39" t="e">
        <f>SUM(I75:L75)</f>
        <v>#DIV/0!</v>
      </c>
      <c r="N75" s="24"/>
      <c r="O75" s="47"/>
      <c r="P75" s="48" t="e">
        <f>ROUND(SUMPRODUCT(O66:O73,P66:P73)/SUM(O66:O73),2)</f>
        <v>#DIV/0!</v>
      </c>
      <c r="Q75" s="87"/>
      <c r="R75" s="96">
        <f>SUM(R66:R73)</f>
        <v>0</v>
      </c>
      <c r="S75" s="49" t="e">
        <f>ROUND(R75/W75,0)</f>
        <v>#DIV/0!</v>
      </c>
      <c r="T75" s="39">
        <f>$T$66</f>
        <v>0</v>
      </c>
      <c r="U75" s="48">
        <f>IF(H75="","",$U$66)</f>
        <v>0</v>
      </c>
      <c r="V75" s="50" t="str">
        <f>$V$66</f>
        <v/>
      </c>
      <c r="W75" s="49">
        <f>SUM(W66:W73)</f>
        <v>0</v>
      </c>
      <c r="X75" s="39">
        <f>$X$66</f>
        <v>0</v>
      </c>
      <c r="Y75" s="49">
        <f>SUM(Y66:Y73)</f>
        <v>0</v>
      </c>
      <c r="Z75" s="39">
        <f>$Z$66</f>
        <v>0</v>
      </c>
      <c r="AA75" s="51">
        <f>SUM(AA66:AA73)</f>
        <v>0</v>
      </c>
      <c r="AB75" s="52">
        <f>SUM(AB66:AB73)</f>
        <v>0</v>
      </c>
      <c r="AC75" s="52">
        <f>SUM(AC66:AC73)</f>
        <v>0</v>
      </c>
      <c r="AD75" s="50">
        <f>$AD$66</f>
        <v>0</v>
      </c>
      <c r="AE75" s="53">
        <v>104.2</v>
      </c>
      <c r="AF75" s="54" t="e">
        <f>Y75/W75</f>
        <v>#DIV/0!</v>
      </c>
      <c r="AG75" s="54" t="e">
        <f>Z75/X75</f>
        <v>#DIV/0!</v>
      </c>
      <c r="AH75" s="51" t="e">
        <f>ROUND(W75/AA75,2)</f>
        <v>#DIV/0!</v>
      </c>
      <c r="AI75" s="55" t="e">
        <f>ROUND(AB75/AC75,4)</f>
        <v>#DIV/0!</v>
      </c>
    </row>
    <row r="76" spans="8:35" x14ac:dyDescent="0.2">
      <c r="I76" s="3"/>
      <c r="J76" s="3"/>
      <c r="Q76" s="80"/>
      <c r="R76" s="91"/>
      <c r="V76" s="12"/>
    </row>
    <row r="77" spans="8:35" x14ac:dyDescent="0.2">
      <c r="I77" s="3"/>
      <c r="J77" s="3"/>
      <c r="Q77" s="80"/>
      <c r="R77" s="91"/>
    </row>
    <row r="78" spans="8:35" x14ac:dyDescent="0.2">
      <c r="H78" s="43" t="str">
        <f>CONCATENATE("FAG ",YEAR($C$3)-3)</f>
        <v>FAG 1897</v>
      </c>
      <c r="I78" s="59" t="s">
        <v>15</v>
      </c>
      <c r="J78" s="59" t="s">
        <v>15</v>
      </c>
      <c r="K78" s="59" t="s">
        <v>36</v>
      </c>
      <c r="L78" s="59" t="s">
        <v>37</v>
      </c>
      <c r="M78" s="59" t="s">
        <v>4</v>
      </c>
      <c r="N78" s="43"/>
      <c r="O78" s="60" t="s">
        <v>27</v>
      </c>
      <c r="P78" s="60"/>
      <c r="Q78" s="82"/>
      <c r="R78" s="92" t="s">
        <v>59</v>
      </c>
      <c r="S78" s="61" t="s">
        <v>29</v>
      </c>
      <c r="T78" s="61" t="s">
        <v>58</v>
      </c>
      <c r="U78" s="61" t="s">
        <v>26</v>
      </c>
      <c r="V78" s="61" t="s">
        <v>26</v>
      </c>
      <c r="W78" s="62" t="s">
        <v>9</v>
      </c>
      <c r="X78" s="61" t="s">
        <v>9</v>
      </c>
      <c r="Y78" s="62" t="s">
        <v>12</v>
      </c>
      <c r="Z78" s="61" t="s">
        <v>12</v>
      </c>
      <c r="AA78" s="61" t="s">
        <v>55</v>
      </c>
      <c r="AB78" s="61" t="s">
        <v>53</v>
      </c>
      <c r="AC78" s="61" t="s">
        <v>54</v>
      </c>
      <c r="AD78" s="63" t="s">
        <v>22</v>
      </c>
      <c r="AE78" s="63" t="s">
        <v>22</v>
      </c>
      <c r="AF78" s="61" t="s">
        <v>13</v>
      </c>
      <c r="AG78" s="61" t="s">
        <v>52</v>
      </c>
      <c r="AH78" s="61" t="s">
        <v>14</v>
      </c>
      <c r="AI78" s="61" t="s">
        <v>40</v>
      </c>
    </row>
    <row r="79" spans="8:35" x14ac:dyDescent="0.2">
      <c r="H79" s="7"/>
      <c r="I79" s="41" t="s">
        <v>23</v>
      </c>
      <c r="J79" s="41" t="s">
        <v>24</v>
      </c>
      <c r="K79" s="41" t="s">
        <v>38</v>
      </c>
      <c r="L79" s="41" t="s">
        <v>38</v>
      </c>
      <c r="M79" s="41"/>
      <c r="N79" s="7"/>
      <c r="O79" s="40" t="s">
        <v>28</v>
      </c>
      <c r="P79" s="64" t="s">
        <v>26</v>
      </c>
      <c r="Q79" s="83"/>
      <c r="R79" s="93" t="s">
        <v>28</v>
      </c>
      <c r="S79" s="65" t="s">
        <v>28</v>
      </c>
      <c r="T79" s="65" t="s">
        <v>57</v>
      </c>
      <c r="U79" s="65" t="s">
        <v>57</v>
      </c>
      <c r="V79" s="65" t="s">
        <v>56</v>
      </c>
      <c r="W79" s="66"/>
      <c r="X79" s="42" t="s">
        <v>16</v>
      </c>
      <c r="Y79" s="66"/>
      <c r="Z79" s="42" t="s">
        <v>17</v>
      </c>
      <c r="AA79" s="42" t="s">
        <v>18</v>
      </c>
      <c r="AB79" s="42" t="s">
        <v>19</v>
      </c>
      <c r="AC79" s="42" t="s">
        <v>19</v>
      </c>
      <c r="AD79" s="65"/>
      <c r="AE79" s="65"/>
      <c r="AF79" s="65" t="s">
        <v>12</v>
      </c>
      <c r="AG79" s="65" t="s">
        <v>17</v>
      </c>
      <c r="AH79" s="65" t="s">
        <v>20</v>
      </c>
      <c r="AI79" s="65" t="s">
        <v>21</v>
      </c>
    </row>
    <row r="80" spans="8:35" x14ac:dyDescent="0.2">
      <c r="H80" s="24" t="str">
        <f t="shared" ref="H80:H88" si="76">A49</f>
        <v>Politische Gemeinden</v>
      </c>
      <c r="I80" s="24">
        <f>YEAR($C$3)-3</f>
        <v>1897</v>
      </c>
      <c r="J80" s="24">
        <f>YEAR($C$3)-3</f>
        <v>1897</v>
      </c>
      <c r="K80" s="24">
        <f>YEAR($C$3)-3</f>
        <v>1897</v>
      </c>
      <c r="L80" s="24">
        <f>YEAR($C$3)-3</f>
        <v>1897</v>
      </c>
      <c r="M80" s="24">
        <f>YEAR($C$3)-3</f>
        <v>1897</v>
      </c>
      <c r="N80" s="24"/>
      <c r="O80" s="24">
        <f>YEAR($C$3)-5</f>
        <v>1895</v>
      </c>
      <c r="P80" s="24">
        <f>YEAR($C$3)-5</f>
        <v>1895</v>
      </c>
      <c r="Q80" s="84"/>
      <c r="R80" s="94">
        <f>YEAR($C$3)-5</f>
        <v>1895</v>
      </c>
      <c r="S80" s="24">
        <f>YEAR($C$3)-5</f>
        <v>1895</v>
      </c>
      <c r="T80" s="24">
        <f>YEAR($C$3)-5</f>
        <v>1895</v>
      </c>
      <c r="U80" s="24">
        <f>YEAR($C$3)-5</f>
        <v>1895</v>
      </c>
      <c r="V80" s="24">
        <v>2010</v>
      </c>
      <c r="W80" s="24">
        <f t="shared" ref="W80:AD80" si="77">YEAR($C$3)-5</f>
        <v>1895</v>
      </c>
      <c r="X80" s="24">
        <f t="shared" si="77"/>
        <v>1895</v>
      </c>
      <c r="Y80" s="24">
        <f t="shared" si="77"/>
        <v>1895</v>
      </c>
      <c r="Z80" s="24">
        <f t="shared" si="77"/>
        <v>1895</v>
      </c>
      <c r="AA80" s="24">
        <f t="shared" si="77"/>
        <v>1895</v>
      </c>
      <c r="AB80" s="24">
        <f t="shared" si="77"/>
        <v>1895</v>
      </c>
      <c r="AC80" s="24">
        <f t="shared" si="77"/>
        <v>1895</v>
      </c>
      <c r="AD80" s="24">
        <f t="shared" si="77"/>
        <v>1895</v>
      </c>
      <c r="AE80" s="24">
        <v>2010</v>
      </c>
      <c r="AF80" s="24">
        <f>YEAR($C$3)-5</f>
        <v>1895</v>
      </c>
      <c r="AG80" s="24">
        <f>YEAR($C$3)-5</f>
        <v>1895</v>
      </c>
      <c r="AH80" s="24">
        <f>YEAR($C$3)-5</f>
        <v>1895</v>
      </c>
      <c r="AI80" s="24">
        <f>YEAR($C$3)-5</f>
        <v>1895</v>
      </c>
    </row>
    <row r="81" spans="8:35" x14ac:dyDescent="0.2">
      <c r="H81" t="str">
        <f t="shared" si="76"/>
        <v/>
      </c>
      <c r="I81" s="12" t="str">
        <f t="shared" ref="I81:I88" si="78">IF(H81="","",ROUND(IF(S81&lt;=95%*T81,(95%*T81-S81)*W81*P81/100,0),0))</f>
        <v/>
      </c>
      <c r="J81" s="12" t="str">
        <f t="shared" ref="J81:J88" si="79">IF(H81="","",ROUND(IF(S81&gt;=110%*T81,-((S81-110%*T81)*70%*W81*(U81/V81)),0),0))</f>
        <v/>
      </c>
      <c r="K81" s="12" t="str">
        <f t="shared" ref="K81:K88" si="80">IF(H81="","",ROUND(IF(AF81&gt;=110%*(Z81/X81),MAX(((AF81-110%*(Z81/X81))*W81*12000*AD81/AE81)*IF(P81&gt;=U81*1.3,1,(1-(U81*1.3-P81)/(U81*0.55))),0),0),0))</f>
        <v/>
      </c>
      <c r="L81" s="12" t="str">
        <f t="shared" ref="L81:L88" si="81">IF(H81="","",ROUND(IF(OR(AH81&lt;=150,AI81&gt;=15%),MAX((400-AH81+15*AI81*100)*W81*(AD81/AE81)*IF(P81&gt;=U81*1.3,1,(1-(U81*1.3-P81)/(U81*0.55))),0),0),0))</f>
        <v/>
      </c>
      <c r="M81" s="12" t="str">
        <f>IF(H81="","",SUM(I81:L81))</f>
        <v/>
      </c>
      <c r="O81" s="70"/>
      <c r="P81" s="71"/>
      <c r="Q81" s="85"/>
      <c r="R81" s="88"/>
      <c r="S81" s="72"/>
      <c r="T81" s="70"/>
      <c r="U81" s="71"/>
      <c r="V81" s="3" t="str">
        <f t="shared" ref="V81:V88" si="82">IF(H81="","",100.87)</f>
        <v/>
      </c>
      <c r="W81" s="72"/>
      <c r="X81" s="70"/>
      <c r="Y81" s="70"/>
      <c r="Z81" s="70"/>
      <c r="AA81" s="73"/>
      <c r="AB81" s="70"/>
      <c r="AC81" s="70"/>
      <c r="AD81" s="74"/>
      <c r="AE81" s="17" t="str">
        <f t="shared" ref="AE81:AE88" si="83">IF(H81="","",104.2)</f>
        <v/>
      </c>
      <c r="AF81" s="18" t="str">
        <f t="shared" ref="AF81:AF88" si="84">IF(H81="","",Y81/W81)</f>
        <v/>
      </c>
      <c r="AG81" s="18" t="str">
        <f t="shared" ref="AG81:AG88" si="85">IF(H81="","",Z81/X81)</f>
        <v/>
      </c>
      <c r="AH81" s="14" t="str">
        <f t="shared" ref="AH81:AH88" si="86">IF(H81="","",ROUND(W81/AA81,2))</f>
        <v/>
      </c>
      <c r="AI81" s="16" t="str">
        <f t="shared" ref="AI81:AI88" si="87">IF(H81="","",ROUND(AB81/AC81,4))</f>
        <v/>
      </c>
    </row>
    <row r="82" spans="8:35" x14ac:dyDescent="0.2">
      <c r="H82" t="str">
        <f t="shared" si="76"/>
        <v/>
      </c>
      <c r="I82" s="12" t="str">
        <f t="shared" si="78"/>
        <v/>
      </c>
      <c r="J82" s="12" t="str">
        <f t="shared" si="79"/>
        <v/>
      </c>
      <c r="K82" s="12" t="str">
        <f t="shared" si="80"/>
        <v/>
      </c>
      <c r="L82" s="12" t="str">
        <f t="shared" si="81"/>
        <v/>
      </c>
      <c r="M82" s="12" t="str">
        <f t="shared" ref="M82:M84" si="88">IF(H82="","",SUM(I82:L82))</f>
        <v/>
      </c>
      <c r="O82" s="70"/>
      <c r="P82" s="71"/>
      <c r="Q82" s="85"/>
      <c r="R82" s="88"/>
      <c r="S82" s="72"/>
      <c r="T82" s="12" t="str">
        <f t="shared" ref="T82:T88" si="89">IF(H82="","",$T$81)</f>
        <v/>
      </c>
      <c r="U82" s="15" t="str">
        <f t="shared" ref="U82:U88" si="90">IF(H82="","",$U$81)</f>
        <v/>
      </c>
      <c r="V82" s="3" t="str">
        <f t="shared" si="82"/>
        <v/>
      </c>
      <c r="W82" s="72"/>
      <c r="X82" s="12" t="str">
        <f t="shared" ref="X82:X88" si="91">IF(H82="","",$X$81)</f>
        <v/>
      </c>
      <c r="Y82" s="70"/>
      <c r="Z82" s="12" t="str">
        <f t="shared" ref="Z82:Z88" si="92">IF(H82="","",$Z$81)</f>
        <v/>
      </c>
      <c r="AA82" s="73"/>
      <c r="AB82" s="70"/>
      <c r="AC82" s="70"/>
      <c r="AD82" s="20" t="str">
        <f t="shared" ref="AD82:AD88" si="93">IF(H82="","",$AD$81)</f>
        <v/>
      </c>
      <c r="AE82" s="17" t="str">
        <f t="shared" si="83"/>
        <v/>
      </c>
      <c r="AF82" s="18" t="str">
        <f t="shared" si="84"/>
        <v/>
      </c>
      <c r="AG82" s="18" t="str">
        <f t="shared" si="85"/>
        <v/>
      </c>
      <c r="AH82" s="14" t="str">
        <f t="shared" si="86"/>
        <v/>
      </c>
      <c r="AI82" s="16" t="str">
        <f t="shared" si="87"/>
        <v/>
      </c>
    </row>
    <row r="83" spans="8:35" x14ac:dyDescent="0.2">
      <c r="H83" t="str">
        <f t="shared" si="76"/>
        <v/>
      </c>
      <c r="I83" s="12" t="str">
        <f t="shared" si="78"/>
        <v/>
      </c>
      <c r="J83" s="12" t="str">
        <f t="shared" si="79"/>
        <v/>
      </c>
      <c r="K83" s="12" t="str">
        <f t="shared" si="80"/>
        <v/>
      </c>
      <c r="L83" s="12" t="str">
        <f t="shared" si="81"/>
        <v/>
      </c>
      <c r="M83" s="12" t="str">
        <f t="shared" si="88"/>
        <v/>
      </c>
      <c r="O83" s="70"/>
      <c r="P83" s="71"/>
      <c r="Q83" s="85"/>
      <c r="R83" s="88"/>
      <c r="S83" s="72"/>
      <c r="T83" s="12" t="str">
        <f t="shared" si="89"/>
        <v/>
      </c>
      <c r="U83" s="15" t="str">
        <f t="shared" si="90"/>
        <v/>
      </c>
      <c r="V83" s="3" t="str">
        <f t="shared" si="82"/>
        <v/>
      </c>
      <c r="W83" s="72"/>
      <c r="X83" s="12" t="str">
        <f t="shared" si="91"/>
        <v/>
      </c>
      <c r="Y83" s="70"/>
      <c r="Z83" s="12" t="str">
        <f t="shared" si="92"/>
        <v/>
      </c>
      <c r="AA83" s="73"/>
      <c r="AB83" s="70"/>
      <c r="AC83" s="70"/>
      <c r="AD83" s="20" t="str">
        <f t="shared" si="93"/>
        <v/>
      </c>
      <c r="AE83" s="17" t="str">
        <f t="shared" si="83"/>
        <v/>
      </c>
      <c r="AF83" s="18" t="str">
        <f t="shared" si="84"/>
        <v/>
      </c>
      <c r="AG83" s="18" t="str">
        <f t="shared" si="85"/>
        <v/>
      </c>
      <c r="AH83" s="14" t="str">
        <f t="shared" si="86"/>
        <v/>
      </c>
      <c r="AI83" s="16" t="str">
        <f t="shared" si="87"/>
        <v/>
      </c>
    </row>
    <row r="84" spans="8:35" x14ac:dyDescent="0.2">
      <c r="H84" t="str">
        <f t="shared" si="76"/>
        <v/>
      </c>
      <c r="I84" s="12" t="str">
        <f t="shared" si="78"/>
        <v/>
      </c>
      <c r="J84" s="12" t="str">
        <f t="shared" si="79"/>
        <v/>
      </c>
      <c r="K84" s="12" t="str">
        <f t="shared" si="80"/>
        <v/>
      </c>
      <c r="L84" s="12" t="str">
        <f t="shared" si="81"/>
        <v/>
      </c>
      <c r="M84" s="12" t="str">
        <f t="shared" si="88"/>
        <v/>
      </c>
      <c r="O84" s="70"/>
      <c r="P84" s="71"/>
      <c r="Q84" s="85"/>
      <c r="R84" s="88"/>
      <c r="S84" s="72"/>
      <c r="T84" s="12" t="str">
        <f t="shared" si="89"/>
        <v/>
      </c>
      <c r="U84" s="15" t="str">
        <f t="shared" si="90"/>
        <v/>
      </c>
      <c r="V84" s="3" t="str">
        <f t="shared" si="82"/>
        <v/>
      </c>
      <c r="W84" s="72"/>
      <c r="X84" s="12" t="str">
        <f t="shared" si="91"/>
        <v/>
      </c>
      <c r="Y84" s="70"/>
      <c r="Z84" s="12" t="str">
        <f t="shared" si="92"/>
        <v/>
      </c>
      <c r="AA84" s="73"/>
      <c r="AB84" s="70"/>
      <c r="AC84" s="70"/>
      <c r="AD84" s="20" t="str">
        <f t="shared" si="93"/>
        <v/>
      </c>
      <c r="AE84" s="17" t="str">
        <f t="shared" si="83"/>
        <v/>
      </c>
      <c r="AF84" s="18" t="str">
        <f t="shared" si="84"/>
        <v/>
      </c>
      <c r="AG84" s="18" t="str">
        <f t="shared" si="85"/>
        <v/>
      </c>
      <c r="AH84" s="14" t="str">
        <f t="shared" si="86"/>
        <v/>
      </c>
      <c r="AI84" s="16" t="str">
        <f t="shared" si="87"/>
        <v/>
      </c>
    </row>
    <row r="85" spans="8:35" x14ac:dyDescent="0.2">
      <c r="H85" t="str">
        <f t="shared" si="76"/>
        <v/>
      </c>
      <c r="I85" s="12" t="str">
        <f t="shared" si="78"/>
        <v/>
      </c>
      <c r="J85" s="12" t="str">
        <f t="shared" si="79"/>
        <v/>
      </c>
      <c r="K85" s="12" t="str">
        <f t="shared" si="80"/>
        <v/>
      </c>
      <c r="L85" s="12" t="str">
        <f t="shared" si="81"/>
        <v/>
      </c>
      <c r="M85" s="12" t="str">
        <f t="shared" ref="M85:M88" si="94">IF(H85="","",SUM(I85:L85))</f>
        <v/>
      </c>
      <c r="O85" s="70"/>
      <c r="P85" s="71"/>
      <c r="Q85" s="85"/>
      <c r="R85" s="88"/>
      <c r="S85" s="72"/>
      <c r="T85" s="12" t="str">
        <f t="shared" si="89"/>
        <v/>
      </c>
      <c r="U85" s="15" t="str">
        <f t="shared" si="90"/>
        <v/>
      </c>
      <c r="V85" s="3" t="str">
        <f t="shared" si="82"/>
        <v/>
      </c>
      <c r="W85" s="72"/>
      <c r="X85" s="12" t="str">
        <f t="shared" si="91"/>
        <v/>
      </c>
      <c r="Y85" s="70"/>
      <c r="Z85" s="12" t="str">
        <f t="shared" si="92"/>
        <v/>
      </c>
      <c r="AA85" s="73"/>
      <c r="AB85" s="70"/>
      <c r="AC85" s="70"/>
      <c r="AD85" s="20" t="str">
        <f t="shared" si="93"/>
        <v/>
      </c>
      <c r="AE85" s="17" t="str">
        <f t="shared" si="83"/>
        <v/>
      </c>
      <c r="AF85" s="18" t="str">
        <f t="shared" si="84"/>
        <v/>
      </c>
      <c r="AG85" s="18" t="str">
        <f t="shared" si="85"/>
        <v/>
      </c>
      <c r="AH85" s="14" t="str">
        <f t="shared" si="86"/>
        <v/>
      </c>
      <c r="AI85" s="16" t="str">
        <f t="shared" si="87"/>
        <v/>
      </c>
    </row>
    <row r="86" spans="8:35" x14ac:dyDescent="0.2">
      <c r="H86" t="str">
        <f t="shared" si="76"/>
        <v/>
      </c>
      <c r="I86" s="12" t="str">
        <f t="shared" si="78"/>
        <v/>
      </c>
      <c r="J86" s="12" t="str">
        <f t="shared" si="79"/>
        <v/>
      </c>
      <c r="K86" s="12" t="str">
        <f t="shared" si="80"/>
        <v/>
      </c>
      <c r="L86" s="12" t="str">
        <f t="shared" si="81"/>
        <v/>
      </c>
      <c r="M86" s="12" t="str">
        <f t="shared" si="94"/>
        <v/>
      </c>
      <c r="O86" s="70"/>
      <c r="P86" s="71"/>
      <c r="Q86" s="85"/>
      <c r="R86" s="88"/>
      <c r="S86" s="72"/>
      <c r="T86" s="12" t="str">
        <f t="shared" si="89"/>
        <v/>
      </c>
      <c r="U86" s="15" t="str">
        <f t="shared" si="90"/>
        <v/>
      </c>
      <c r="V86" s="3" t="str">
        <f t="shared" si="82"/>
        <v/>
      </c>
      <c r="W86" s="72"/>
      <c r="X86" s="12" t="str">
        <f t="shared" si="91"/>
        <v/>
      </c>
      <c r="Y86" s="70"/>
      <c r="Z86" s="12" t="str">
        <f t="shared" si="92"/>
        <v/>
      </c>
      <c r="AA86" s="73"/>
      <c r="AB86" s="70"/>
      <c r="AC86" s="70"/>
      <c r="AD86" s="20" t="str">
        <f t="shared" si="93"/>
        <v/>
      </c>
      <c r="AE86" s="17" t="str">
        <f t="shared" si="83"/>
        <v/>
      </c>
      <c r="AF86" s="18" t="str">
        <f t="shared" si="84"/>
        <v/>
      </c>
      <c r="AG86" s="18" t="str">
        <f t="shared" si="85"/>
        <v/>
      </c>
      <c r="AH86" s="14" t="str">
        <f t="shared" si="86"/>
        <v/>
      </c>
      <c r="AI86" s="16" t="str">
        <f t="shared" si="87"/>
        <v/>
      </c>
    </row>
    <row r="87" spans="8:35" x14ac:dyDescent="0.2">
      <c r="H87" t="str">
        <f t="shared" si="76"/>
        <v/>
      </c>
      <c r="I87" s="12" t="str">
        <f t="shared" si="78"/>
        <v/>
      </c>
      <c r="J87" s="12" t="str">
        <f t="shared" si="79"/>
        <v/>
      </c>
      <c r="K87" s="12" t="str">
        <f t="shared" si="80"/>
        <v/>
      </c>
      <c r="L87" s="12" t="str">
        <f t="shared" si="81"/>
        <v/>
      </c>
      <c r="M87" s="12" t="str">
        <f t="shared" si="94"/>
        <v/>
      </c>
      <c r="O87" s="70"/>
      <c r="P87" s="71"/>
      <c r="Q87" s="85"/>
      <c r="R87" s="88"/>
      <c r="S87" s="72"/>
      <c r="T87" s="12" t="str">
        <f t="shared" si="89"/>
        <v/>
      </c>
      <c r="U87" s="15" t="str">
        <f t="shared" si="90"/>
        <v/>
      </c>
      <c r="V87" s="3" t="str">
        <f t="shared" si="82"/>
        <v/>
      </c>
      <c r="W87" s="72"/>
      <c r="X87" s="12" t="str">
        <f t="shared" si="91"/>
        <v/>
      </c>
      <c r="Y87" s="70"/>
      <c r="Z87" s="12" t="str">
        <f t="shared" si="92"/>
        <v/>
      </c>
      <c r="AA87" s="73"/>
      <c r="AB87" s="70"/>
      <c r="AC87" s="70"/>
      <c r="AD87" s="20" t="str">
        <f t="shared" si="93"/>
        <v/>
      </c>
      <c r="AE87" s="17" t="str">
        <f t="shared" si="83"/>
        <v/>
      </c>
      <c r="AF87" s="18" t="str">
        <f t="shared" si="84"/>
        <v/>
      </c>
      <c r="AG87" s="18" t="str">
        <f t="shared" si="85"/>
        <v/>
      </c>
      <c r="AH87" s="14" t="str">
        <f t="shared" si="86"/>
        <v/>
      </c>
      <c r="AI87" s="16" t="str">
        <f t="shared" si="87"/>
        <v/>
      </c>
    </row>
    <row r="88" spans="8:35" x14ac:dyDescent="0.2">
      <c r="H88" t="str">
        <f t="shared" si="76"/>
        <v/>
      </c>
      <c r="I88" s="12" t="str">
        <f t="shared" si="78"/>
        <v/>
      </c>
      <c r="J88" s="12" t="str">
        <f t="shared" si="79"/>
        <v/>
      </c>
      <c r="K88" s="12" t="str">
        <f t="shared" si="80"/>
        <v/>
      </c>
      <c r="L88" s="12" t="str">
        <f t="shared" si="81"/>
        <v/>
      </c>
      <c r="M88" s="12" t="str">
        <f t="shared" si="94"/>
        <v/>
      </c>
      <c r="O88" s="70"/>
      <c r="P88" s="71"/>
      <c r="Q88" s="85"/>
      <c r="R88" s="88"/>
      <c r="S88" s="72"/>
      <c r="T88" s="12" t="str">
        <f t="shared" si="89"/>
        <v/>
      </c>
      <c r="U88" s="15" t="str">
        <f t="shared" si="90"/>
        <v/>
      </c>
      <c r="V88" s="3" t="str">
        <f t="shared" si="82"/>
        <v/>
      </c>
      <c r="W88" s="72"/>
      <c r="X88" s="12" t="str">
        <f t="shared" si="91"/>
        <v/>
      </c>
      <c r="Y88" s="70"/>
      <c r="Z88" s="12" t="str">
        <f t="shared" si="92"/>
        <v/>
      </c>
      <c r="AA88" s="73"/>
      <c r="AB88" s="70"/>
      <c r="AC88" s="70"/>
      <c r="AD88" s="20" t="str">
        <f t="shared" si="93"/>
        <v/>
      </c>
      <c r="AE88" s="17" t="str">
        <f t="shared" si="83"/>
        <v/>
      </c>
      <c r="AF88" s="18" t="str">
        <f t="shared" si="84"/>
        <v/>
      </c>
      <c r="AG88" s="18" t="str">
        <f t="shared" si="85"/>
        <v/>
      </c>
      <c r="AH88" s="14" t="str">
        <f t="shared" si="86"/>
        <v/>
      </c>
      <c r="AI88" s="16" t="str">
        <f t="shared" si="87"/>
        <v/>
      </c>
    </row>
    <row r="89" spans="8:35" x14ac:dyDescent="0.2">
      <c r="H89" s="43" t="str">
        <f>$A$58</f>
        <v>Summe einzeln</v>
      </c>
      <c r="I89" s="44">
        <f>SUM(I81:I88)</f>
        <v>0</v>
      </c>
      <c r="J89" s="44">
        <f t="shared" ref="J89" si="95">SUM(J81:J88)</f>
        <v>0</v>
      </c>
      <c r="K89" s="44">
        <f t="shared" ref="K89" si="96">SUM(K81:K88)</f>
        <v>0</v>
      </c>
      <c r="L89" s="44">
        <f t="shared" ref="L89" si="97">SUM(L81:L88)</f>
        <v>0</v>
      </c>
      <c r="M89" s="45">
        <f t="shared" ref="M89" si="98">SUM(M81:M88)</f>
        <v>0</v>
      </c>
      <c r="N89" s="43"/>
      <c r="O89" s="45"/>
      <c r="P89" s="46"/>
      <c r="Q89" s="86"/>
      <c r="R89" s="95"/>
      <c r="S89" s="43"/>
      <c r="T89" s="43"/>
      <c r="U89" s="43"/>
      <c r="V89" s="43"/>
      <c r="W89" s="43"/>
      <c r="X89" s="43"/>
      <c r="Y89" s="43"/>
      <c r="Z89" s="43"/>
      <c r="AA89" s="43"/>
      <c r="AB89" s="43"/>
      <c r="AC89" s="43"/>
      <c r="AD89" s="43"/>
      <c r="AE89" s="43"/>
      <c r="AF89" s="43"/>
      <c r="AG89" s="43"/>
      <c r="AH89" s="43"/>
      <c r="AI89" s="43"/>
    </row>
    <row r="90" spans="8:35" x14ac:dyDescent="0.2">
      <c r="H90" s="24" t="str">
        <f>$A$59</f>
        <v>Fusionierte Gemeinde</v>
      </c>
      <c r="I90" s="39" t="e">
        <f>IF(H90="","",ROUND(IF(S90&lt;=95%*T90,(95%*T90-S90)*W90*P90/100,0),0))</f>
        <v>#DIV/0!</v>
      </c>
      <c r="J90" s="39" t="e">
        <f>IF(H90="","",ROUND(IF(S90&gt;=110%*T90,-((S90-110%*T90)*70%*W90*(U90/V90)),0),0))</f>
        <v>#DIV/0!</v>
      </c>
      <c r="K90" s="39" t="e">
        <f t="shared" ref="K90" si="99">IF(H90="","",ROUND(IF(AF90&gt;=110%*(Z90/X90),MAX(((AF90-110%*(Z90/X90))*W90*12000*AD90/AE90)*IF(P90&gt;=U90*1.3,1,(1-(U90*1.3-P90)/(U90*0.55))),0),0),0))</f>
        <v>#DIV/0!</v>
      </c>
      <c r="L90" s="39" t="e">
        <f t="shared" ref="L90" si="100">IF(H90="","",ROUND(IF(OR(AH90&lt;=150,AI90&gt;=15%),MAX((400-AH90+15*AI90*100)*W90*(AD90/AE90)*IF(P90&gt;=U90*1.3,1,(1-(U90*1.3-P90)/(U90*0.55))),0),0),0))</f>
        <v>#DIV/0!</v>
      </c>
      <c r="M90" s="39" t="e">
        <f>SUM(I90:L90)</f>
        <v>#DIV/0!</v>
      </c>
      <c r="N90" s="24"/>
      <c r="O90" s="47"/>
      <c r="P90" s="48" t="e">
        <f>ROUND(SUMPRODUCT(O81:O88,P81:P88)/SUM(O81:O88),2)</f>
        <v>#DIV/0!</v>
      </c>
      <c r="Q90" s="87"/>
      <c r="R90" s="96">
        <f>SUM(R81:R88)</f>
        <v>0</v>
      </c>
      <c r="S90" s="49" t="e">
        <f>ROUND(R90/W90,0)</f>
        <v>#DIV/0!</v>
      </c>
      <c r="T90" s="39">
        <f>$T$81</f>
        <v>0</v>
      </c>
      <c r="U90" s="48">
        <f>$U$81</f>
        <v>0</v>
      </c>
      <c r="V90" s="50" t="str">
        <f>$V$81</f>
        <v/>
      </c>
      <c r="W90" s="49">
        <f>SUM(W81:W88)</f>
        <v>0</v>
      </c>
      <c r="X90" s="39">
        <f>$X$81</f>
        <v>0</v>
      </c>
      <c r="Y90" s="49">
        <f>SUM(Y81:Y88)</f>
        <v>0</v>
      </c>
      <c r="Z90" s="39">
        <f>$Z$81</f>
        <v>0</v>
      </c>
      <c r="AA90" s="51">
        <f>SUM(AA81:AA88)</f>
        <v>0</v>
      </c>
      <c r="AB90" s="52">
        <f>SUM(AB81:AB88)</f>
        <v>0</v>
      </c>
      <c r="AC90" s="52">
        <f>SUM(AC81:AC88)</f>
        <v>0</v>
      </c>
      <c r="AD90" s="50">
        <f>$AD$81</f>
        <v>0</v>
      </c>
      <c r="AE90" s="53">
        <v>104.2</v>
      </c>
      <c r="AF90" s="54" t="e">
        <f>IF(H90="","",Y90/W90)</f>
        <v>#DIV/0!</v>
      </c>
      <c r="AG90" s="54" t="e">
        <f>IF(H90="","",Z90/X90)</f>
        <v>#DIV/0!</v>
      </c>
      <c r="AH90" s="51" t="e">
        <f>IF(H90="","",ROUND(W90/AA90,2))</f>
        <v>#DIV/0!</v>
      </c>
      <c r="AI90" s="55" t="e">
        <f>IF(H90="","",ROUND(AB90/AC90,4))</f>
        <v>#DIV/0!</v>
      </c>
    </row>
    <row r="91" spans="8:35" x14ac:dyDescent="0.2">
      <c r="I91" s="3"/>
      <c r="J91" s="3"/>
      <c r="Q91" s="80"/>
      <c r="R91" s="91"/>
    </row>
    <row r="92" spans="8:35" x14ac:dyDescent="0.2">
      <c r="I92" s="3"/>
      <c r="J92" s="3"/>
      <c r="Q92" s="80"/>
      <c r="R92" s="91"/>
    </row>
    <row r="93" spans="8:35" x14ac:dyDescent="0.2">
      <c r="H93" s="43" t="str">
        <f>CONCATENATE("FAG ",YEAR($C$3)-4)</f>
        <v>FAG 1896</v>
      </c>
      <c r="I93" s="59" t="s">
        <v>15</v>
      </c>
      <c r="J93" s="59" t="s">
        <v>15</v>
      </c>
      <c r="K93" s="59" t="s">
        <v>36</v>
      </c>
      <c r="L93" s="59" t="s">
        <v>37</v>
      </c>
      <c r="M93" s="59" t="s">
        <v>4</v>
      </c>
      <c r="N93" s="43"/>
      <c r="O93" s="60" t="s">
        <v>27</v>
      </c>
      <c r="P93" s="60"/>
      <c r="Q93" s="82"/>
      <c r="R93" s="92" t="s">
        <v>59</v>
      </c>
      <c r="S93" s="61" t="s">
        <v>29</v>
      </c>
      <c r="T93" s="61" t="s">
        <v>58</v>
      </c>
      <c r="U93" s="61" t="s">
        <v>26</v>
      </c>
      <c r="V93" s="61" t="s">
        <v>26</v>
      </c>
      <c r="W93" s="62" t="s">
        <v>9</v>
      </c>
      <c r="X93" s="61" t="s">
        <v>9</v>
      </c>
      <c r="Y93" s="62" t="s">
        <v>12</v>
      </c>
      <c r="Z93" s="61" t="s">
        <v>12</v>
      </c>
      <c r="AA93" s="61" t="s">
        <v>55</v>
      </c>
      <c r="AB93" s="61" t="s">
        <v>53</v>
      </c>
      <c r="AC93" s="61" t="s">
        <v>54</v>
      </c>
      <c r="AD93" s="63" t="s">
        <v>22</v>
      </c>
      <c r="AE93" s="63" t="s">
        <v>22</v>
      </c>
      <c r="AF93" s="61" t="s">
        <v>13</v>
      </c>
      <c r="AG93" s="61" t="s">
        <v>52</v>
      </c>
      <c r="AH93" s="61" t="s">
        <v>14</v>
      </c>
      <c r="AI93" s="61" t="s">
        <v>40</v>
      </c>
    </row>
    <row r="94" spans="8:35" x14ac:dyDescent="0.2">
      <c r="H94" s="7"/>
      <c r="I94" s="41" t="s">
        <v>23</v>
      </c>
      <c r="J94" s="41" t="s">
        <v>24</v>
      </c>
      <c r="K94" s="41" t="s">
        <v>38</v>
      </c>
      <c r="L94" s="41" t="s">
        <v>38</v>
      </c>
      <c r="M94" s="41"/>
      <c r="N94" s="7"/>
      <c r="O94" s="40" t="s">
        <v>28</v>
      </c>
      <c r="P94" s="64" t="s">
        <v>26</v>
      </c>
      <c r="Q94" s="83"/>
      <c r="R94" s="93" t="s">
        <v>28</v>
      </c>
      <c r="S94" s="65" t="s">
        <v>28</v>
      </c>
      <c r="T94" s="65" t="s">
        <v>57</v>
      </c>
      <c r="U94" s="65" t="s">
        <v>57</v>
      </c>
      <c r="V94" s="65" t="s">
        <v>56</v>
      </c>
      <c r="W94" s="66"/>
      <c r="X94" s="42" t="s">
        <v>16</v>
      </c>
      <c r="Y94" s="66"/>
      <c r="Z94" s="42" t="s">
        <v>17</v>
      </c>
      <c r="AA94" s="42" t="s">
        <v>18</v>
      </c>
      <c r="AB94" s="42" t="s">
        <v>19</v>
      </c>
      <c r="AC94" s="42" t="s">
        <v>19</v>
      </c>
      <c r="AD94" s="65"/>
      <c r="AE94" s="65"/>
      <c r="AF94" s="65" t="s">
        <v>12</v>
      </c>
      <c r="AG94" s="65" t="s">
        <v>17</v>
      </c>
      <c r="AH94" s="65" t="s">
        <v>20</v>
      </c>
      <c r="AI94" s="65" t="s">
        <v>21</v>
      </c>
    </row>
    <row r="95" spans="8:35" x14ac:dyDescent="0.2">
      <c r="H95" s="24" t="str">
        <f t="shared" ref="H95:H103" si="101">A49</f>
        <v>Politische Gemeinden</v>
      </c>
      <c r="I95" s="26">
        <f>YEAR($C$3)-4</f>
        <v>1896</v>
      </c>
      <c r="J95" s="26">
        <f>YEAR($C$3)-4</f>
        <v>1896</v>
      </c>
      <c r="K95" s="24">
        <f>YEAR($C$3)-4</f>
        <v>1896</v>
      </c>
      <c r="L95" s="24">
        <f>YEAR($C$3)-4</f>
        <v>1896</v>
      </c>
      <c r="M95" s="24">
        <f>YEAR($C$3)-4</f>
        <v>1896</v>
      </c>
      <c r="N95" s="24"/>
      <c r="O95" s="24">
        <f>YEAR($C$3)-6</f>
        <v>1894</v>
      </c>
      <c r="P95" s="24">
        <f>YEAR($C$3)-6</f>
        <v>1894</v>
      </c>
      <c r="Q95" s="84"/>
      <c r="R95" s="94">
        <f>YEAR($C$3)-6</f>
        <v>1894</v>
      </c>
      <c r="S95" s="24">
        <f>YEAR($C$3)-6</f>
        <v>1894</v>
      </c>
      <c r="T95" s="24">
        <f>YEAR($C$3)-6</f>
        <v>1894</v>
      </c>
      <c r="U95" s="24">
        <f>YEAR($C$3)-6</f>
        <v>1894</v>
      </c>
      <c r="V95" s="24">
        <v>2010</v>
      </c>
      <c r="W95" s="24">
        <f t="shared" ref="W95:AD95" si="102">YEAR($C$3)-6</f>
        <v>1894</v>
      </c>
      <c r="X95" s="24">
        <f t="shared" si="102"/>
        <v>1894</v>
      </c>
      <c r="Y95" s="24">
        <f t="shared" si="102"/>
        <v>1894</v>
      </c>
      <c r="Z95" s="24">
        <f t="shared" si="102"/>
        <v>1894</v>
      </c>
      <c r="AA95" s="24">
        <f t="shared" si="102"/>
        <v>1894</v>
      </c>
      <c r="AB95" s="24">
        <f t="shared" si="102"/>
        <v>1894</v>
      </c>
      <c r="AC95" s="24">
        <f t="shared" si="102"/>
        <v>1894</v>
      </c>
      <c r="AD95" s="24">
        <f t="shared" si="102"/>
        <v>1894</v>
      </c>
      <c r="AE95" s="24">
        <v>2010</v>
      </c>
      <c r="AF95" s="24">
        <f>YEAR($C$3)-6</f>
        <v>1894</v>
      </c>
      <c r="AG95" s="24">
        <f>YEAR($C$3)-6</f>
        <v>1894</v>
      </c>
      <c r="AH95" s="24">
        <f>YEAR($C$3)-6</f>
        <v>1894</v>
      </c>
      <c r="AI95" s="24">
        <f>YEAR($C$3)-6</f>
        <v>1894</v>
      </c>
    </row>
    <row r="96" spans="8:35" x14ac:dyDescent="0.2">
      <c r="H96" t="str">
        <f t="shared" si="101"/>
        <v/>
      </c>
      <c r="I96" s="12" t="str">
        <f t="shared" ref="I96:I103" si="103">IF(H96="","",ROUND(IF(S96&lt;=95%*T96,(95%*T96-S96)*W96*P96/100,0),0))</f>
        <v/>
      </c>
      <c r="J96" s="12" t="str">
        <f t="shared" ref="J96:J103" si="104">IF(H96="","",ROUND(IF(S96&gt;=110%*T96,-((S96-110%*T96)*70%*W96*(U96/V96)),0),0))</f>
        <v/>
      </c>
      <c r="K96" s="12" t="str">
        <f t="shared" ref="K96:K103" si="105">IF(H96="","",ROUND(IF(AF96&gt;=110%*(Z96/X96),MAX(((AF96-110%*(Z96/X96))*W96*12000*AD96/AE96)*IF(P96&gt;=U96*1.3,1,(1-(U96*1.3-P96)/(U96*0.55))),0),0),0))</f>
        <v/>
      </c>
      <c r="L96" s="12" t="str">
        <f t="shared" ref="L96:L103" si="106">IF(H96="","",ROUND(IF(OR(AH96&lt;=150,AI96&gt;=15%),MAX((400-AH96+15*AI96*100)*W96*(AD96/AE96)*IF(P96&gt;=U96*1.3,1,(1-(U96*1.3-P96)/(U96*0.55))),0),0),0))</f>
        <v/>
      </c>
      <c r="M96" s="12" t="str">
        <f>IF(H96="","",SUM(I96:L96))</f>
        <v/>
      </c>
      <c r="O96" s="70"/>
      <c r="P96" s="71"/>
      <c r="Q96" s="85"/>
      <c r="R96" s="88"/>
      <c r="S96" s="72"/>
      <c r="T96" s="70"/>
      <c r="U96" s="71"/>
      <c r="V96" s="3" t="str">
        <f t="shared" ref="V96:V103" si="107">IF(H96="","",100.87)</f>
        <v/>
      </c>
      <c r="W96" s="72"/>
      <c r="X96" s="70"/>
      <c r="Y96" s="70"/>
      <c r="Z96" s="70"/>
      <c r="AA96" s="73"/>
      <c r="AB96" s="70"/>
      <c r="AC96" s="70"/>
      <c r="AD96" s="74"/>
      <c r="AE96" s="17" t="str">
        <f t="shared" ref="AE96:AE103" si="108">IF(H96="","",104.2)</f>
        <v/>
      </c>
      <c r="AF96" s="18" t="str">
        <f t="shared" ref="AF96:AF103" si="109">IF(H96="","",Y96/W96)</f>
        <v/>
      </c>
      <c r="AG96" s="18" t="str">
        <f t="shared" ref="AG96:AG103" si="110">IF(H96="","",Z96/X96)</f>
        <v/>
      </c>
      <c r="AH96" s="14" t="str">
        <f t="shared" ref="AH96:AH103" si="111">IF(H96="","",ROUND(W96/AA96,2))</f>
        <v/>
      </c>
      <c r="AI96" s="16" t="str">
        <f t="shared" ref="AI96:AI103" si="112">IF(H96="","",ROUND(AB96/AC96,4))</f>
        <v/>
      </c>
    </row>
    <row r="97" spans="8:35" x14ac:dyDescent="0.2">
      <c r="H97" t="str">
        <f t="shared" si="101"/>
        <v/>
      </c>
      <c r="I97" s="12" t="str">
        <f t="shared" si="103"/>
        <v/>
      </c>
      <c r="J97" s="12" t="str">
        <f t="shared" si="104"/>
        <v/>
      </c>
      <c r="K97" s="12" t="str">
        <f t="shared" si="105"/>
        <v/>
      </c>
      <c r="L97" s="12" t="str">
        <f t="shared" si="106"/>
        <v/>
      </c>
      <c r="M97" s="12" t="str">
        <f t="shared" ref="M97:M99" si="113">IF(H97="","",SUM(I97:L97))</f>
        <v/>
      </c>
      <c r="O97" s="70"/>
      <c r="P97" s="71"/>
      <c r="Q97" s="85"/>
      <c r="R97" s="88"/>
      <c r="S97" s="72"/>
      <c r="T97" s="12" t="str">
        <f t="shared" ref="T97:T103" si="114">IF(H97="","",$T$96)</f>
        <v/>
      </c>
      <c r="U97" s="15" t="str">
        <f t="shared" ref="U97:U103" si="115">IF(H97="","",$U$96)</f>
        <v/>
      </c>
      <c r="V97" s="3" t="str">
        <f t="shared" si="107"/>
        <v/>
      </c>
      <c r="W97" s="72"/>
      <c r="X97" s="12" t="str">
        <f t="shared" ref="X97:X103" si="116">IF(H97="","",$X$96)</f>
        <v/>
      </c>
      <c r="Y97" s="70"/>
      <c r="Z97" s="12" t="str">
        <f t="shared" ref="Z97:Z103" si="117">IF(H97="","",$Z$96)</f>
        <v/>
      </c>
      <c r="AA97" s="73"/>
      <c r="AB97" s="70"/>
      <c r="AC97" s="70"/>
      <c r="AD97" s="20" t="str">
        <f t="shared" ref="AD97:AD103" si="118">IF(H97="","",$AD$96)</f>
        <v/>
      </c>
      <c r="AE97" s="17" t="str">
        <f t="shared" si="108"/>
        <v/>
      </c>
      <c r="AF97" s="18" t="str">
        <f t="shared" si="109"/>
        <v/>
      </c>
      <c r="AG97" s="18" t="str">
        <f t="shared" si="110"/>
        <v/>
      </c>
      <c r="AH97" s="14" t="str">
        <f t="shared" si="111"/>
        <v/>
      </c>
      <c r="AI97" s="16" t="str">
        <f t="shared" si="112"/>
        <v/>
      </c>
    </row>
    <row r="98" spans="8:35" x14ac:dyDescent="0.2">
      <c r="H98" t="str">
        <f t="shared" si="101"/>
        <v/>
      </c>
      <c r="I98" s="12" t="str">
        <f t="shared" si="103"/>
        <v/>
      </c>
      <c r="J98" s="12" t="str">
        <f t="shared" si="104"/>
        <v/>
      </c>
      <c r="K98" s="12" t="str">
        <f t="shared" si="105"/>
        <v/>
      </c>
      <c r="L98" s="12" t="str">
        <f t="shared" si="106"/>
        <v/>
      </c>
      <c r="M98" s="12" t="str">
        <f t="shared" si="113"/>
        <v/>
      </c>
      <c r="O98" s="70"/>
      <c r="P98" s="71"/>
      <c r="Q98" s="85"/>
      <c r="R98" s="88"/>
      <c r="S98" s="72"/>
      <c r="T98" s="12" t="str">
        <f t="shared" si="114"/>
        <v/>
      </c>
      <c r="U98" s="15" t="str">
        <f t="shared" si="115"/>
        <v/>
      </c>
      <c r="V98" s="3" t="str">
        <f t="shared" si="107"/>
        <v/>
      </c>
      <c r="W98" s="72"/>
      <c r="X98" s="12" t="str">
        <f t="shared" si="116"/>
        <v/>
      </c>
      <c r="Y98" s="70"/>
      <c r="Z98" s="12" t="str">
        <f t="shared" si="117"/>
        <v/>
      </c>
      <c r="AA98" s="73"/>
      <c r="AB98" s="70"/>
      <c r="AC98" s="70"/>
      <c r="AD98" s="20" t="str">
        <f t="shared" si="118"/>
        <v/>
      </c>
      <c r="AE98" s="17" t="str">
        <f t="shared" si="108"/>
        <v/>
      </c>
      <c r="AF98" s="18" t="str">
        <f t="shared" si="109"/>
        <v/>
      </c>
      <c r="AG98" s="18" t="str">
        <f t="shared" si="110"/>
        <v/>
      </c>
      <c r="AH98" s="14" t="str">
        <f t="shared" si="111"/>
        <v/>
      </c>
      <c r="AI98" s="16" t="str">
        <f t="shared" si="112"/>
        <v/>
      </c>
    </row>
    <row r="99" spans="8:35" x14ac:dyDescent="0.2">
      <c r="H99" t="str">
        <f t="shared" si="101"/>
        <v/>
      </c>
      <c r="I99" s="12" t="str">
        <f t="shared" si="103"/>
        <v/>
      </c>
      <c r="J99" s="12" t="str">
        <f t="shared" si="104"/>
        <v/>
      </c>
      <c r="K99" s="12" t="str">
        <f t="shared" si="105"/>
        <v/>
      </c>
      <c r="L99" s="12" t="str">
        <f t="shared" si="106"/>
        <v/>
      </c>
      <c r="M99" s="12" t="str">
        <f t="shared" si="113"/>
        <v/>
      </c>
      <c r="O99" s="70"/>
      <c r="P99" s="71"/>
      <c r="Q99" s="85"/>
      <c r="R99" s="88"/>
      <c r="S99" s="72"/>
      <c r="T99" s="12" t="str">
        <f t="shared" si="114"/>
        <v/>
      </c>
      <c r="U99" s="15" t="str">
        <f t="shared" si="115"/>
        <v/>
      </c>
      <c r="V99" s="3" t="str">
        <f t="shared" si="107"/>
        <v/>
      </c>
      <c r="W99" s="72"/>
      <c r="X99" s="12" t="str">
        <f t="shared" si="116"/>
        <v/>
      </c>
      <c r="Y99" s="70"/>
      <c r="Z99" s="12" t="str">
        <f t="shared" si="117"/>
        <v/>
      </c>
      <c r="AA99" s="73"/>
      <c r="AB99" s="70"/>
      <c r="AC99" s="70"/>
      <c r="AD99" s="20" t="str">
        <f t="shared" si="118"/>
        <v/>
      </c>
      <c r="AE99" s="17" t="str">
        <f t="shared" si="108"/>
        <v/>
      </c>
      <c r="AF99" s="18" t="str">
        <f t="shared" si="109"/>
        <v/>
      </c>
      <c r="AG99" s="18" t="str">
        <f t="shared" si="110"/>
        <v/>
      </c>
      <c r="AH99" s="14" t="str">
        <f t="shared" si="111"/>
        <v/>
      </c>
      <c r="AI99" s="16" t="str">
        <f t="shared" si="112"/>
        <v/>
      </c>
    </row>
    <row r="100" spans="8:35" x14ac:dyDescent="0.2">
      <c r="H100" t="str">
        <f t="shared" si="101"/>
        <v/>
      </c>
      <c r="I100" s="12" t="str">
        <f t="shared" si="103"/>
        <v/>
      </c>
      <c r="J100" s="12" t="str">
        <f t="shared" si="104"/>
        <v/>
      </c>
      <c r="K100" s="12" t="str">
        <f t="shared" si="105"/>
        <v/>
      </c>
      <c r="L100" s="12" t="str">
        <f t="shared" si="106"/>
        <v/>
      </c>
      <c r="M100" s="12" t="str">
        <f t="shared" ref="M100:M103" si="119">IF(H100="","",SUM(I100:L100))</f>
        <v/>
      </c>
      <c r="O100" s="70"/>
      <c r="P100" s="71"/>
      <c r="Q100" s="85"/>
      <c r="R100" s="88"/>
      <c r="S100" s="72"/>
      <c r="T100" s="12" t="str">
        <f t="shared" si="114"/>
        <v/>
      </c>
      <c r="U100" s="15" t="str">
        <f t="shared" si="115"/>
        <v/>
      </c>
      <c r="V100" s="3" t="str">
        <f t="shared" si="107"/>
        <v/>
      </c>
      <c r="W100" s="72"/>
      <c r="X100" s="12" t="str">
        <f t="shared" si="116"/>
        <v/>
      </c>
      <c r="Y100" s="70"/>
      <c r="Z100" s="12" t="str">
        <f t="shared" si="117"/>
        <v/>
      </c>
      <c r="AA100" s="73"/>
      <c r="AB100" s="70"/>
      <c r="AC100" s="70"/>
      <c r="AD100" s="20" t="str">
        <f t="shared" si="118"/>
        <v/>
      </c>
      <c r="AE100" s="17" t="str">
        <f t="shared" si="108"/>
        <v/>
      </c>
      <c r="AF100" s="18" t="str">
        <f t="shared" si="109"/>
        <v/>
      </c>
      <c r="AG100" s="18" t="str">
        <f t="shared" si="110"/>
        <v/>
      </c>
      <c r="AH100" s="14" t="str">
        <f t="shared" si="111"/>
        <v/>
      </c>
      <c r="AI100" s="16" t="str">
        <f t="shared" si="112"/>
        <v/>
      </c>
    </row>
    <row r="101" spans="8:35" x14ac:dyDescent="0.2">
      <c r="H101" t="str">
        <f t="shared" si="101"/>
        <v/>
      </c>
      <c r="I101" s="12" t="str">
        <f t="shared" si="103"/>
        <v/>
      </c>
      <c r="J101" s="12" t="str">
        <f t="shared" si="104"/>
        <v/>
      </c>
      <c r="K101" s="12" t="str">
        <f t="shared" si="105"/>
        <v/>
      </c>
      <c r="L101" s="12" t="str">
        <f t="shared" si="106"/>
        <v/>
      </c>
      <c r="M101" s="12" t="str">
        <f t="shared" si="119"/>
        <v/>
      </c>
      <c r="O101" s="70"/>
      <c r="P101" s="71"/>
      <c r="Q101" s="85"/>
      <c r="R101" s="88"/>
      <c r="S101" s="72"/>
      <c r="T101" s="12" t="str">
        <f t="shared" si="114"/>
        <v/>
      </c>
      <c r="U101" s="15" t="str">
        <f t="shared" si="115"/>
        <v/>
      </c>
      <c r="V101" s="3" t="str">
        <f t="shared" si="107"/>
        <v/>
      </c>
      <c r="W101" s="72"/>
      <c r="X101" s="12" t="str">
        <f t="shared" si="116"/>
        <v/>
      </c>
      <c r="Y101" s="70"/>
      <c r="Z101" s="12" t="str">
        <f t="shared" si="117"/>
        <v/>
      </c>
      <c r="AA101" s="73"/>
      <c r="AB101" s="70"/>
      <c r="AC101" s="70"/>
      <c r="AD101" s="20" t="str">
        <f t="shared" si="118"/>
        <v/>
      </c>
      <c r="AE101" s="17" t="str">
        <f t="shared" si="108"/>
        <v/>
      </c>
      <c r="AF101" s="18" t="str">
        <f t="shared" si="109"/>
        <v/>
      </c>
      <c r="AG101" s="18" t="str">
        <f t="shared" si="110"/>
        <v/>
      </c>
      <c r="AH101" s="14" t="str">
        <f t="shared" si="111"/>
        <v/>
      </c>
      <c r="AI101" s="16" t="str">
        <f t="shared" si="112"/>
        <v/>
      </c>
    </row>
    <row r="102" spans="8:35" x14ac:dyDescent="0.2">
      <c r="H102" t="str">
        <f t="shared" si="101"/>
        <v/>
      </c>
      <c r="I102" s="12" t="str">
        <f t="shared" si="103"/>
        <v/>
      </c>
      <c r="J102" s="12" t="str">
        <f t="shared" si="104"/>
        <v/>
      </c>
      <c r="K102" s="12" t="str">
        <f t="shared" si="105"/>
        <v/>
      </c>
      <c r="L102" s="12" t="str">
        <f t="shared" si="106"/>
        <v/>
      </c>
      <c r="M102" s="12" t="str">
        <f t="shared" si="119"/>
        <v/>
      </c>
      <c r="O102" s="70"/>
      <c r="P102" s="71"/>
      <c r="Q102" s="85"/>
      <c r="R102" s="88"/>
      <c r="S102" s="72"/>
      <c r="T102" s="12" t="str">
        <f t="shared" si="114"/>
        <v/>
      </c>
      <c r="U102" s="15" t="str">
        <f t="shared" si="115"/>
        <v/>
      </c>
      <c r="V102" s="3" t="str">
        <f t="shared" si="107"/>
        <v/>
      </c>
      <c r="W102" s="72"/>
      <c r="X102" s="12" t="str">
        <f t="shared" si="116"/>
        <v/>
      </c>
      <c r="Y102" s="70"/>
      <c r="Z102" s="12" t="str">
        <f t="shared" si="117"/>
        <v/>
      </c>
      <c r="AA102" s="73"/>
      <c r="AB102" s="70"/>
      <c r="AC102" s="70"/>
      <c r="AD102" s="20" t="str">
        <f t="shared" si="118"/>
        <v/>
      </c>
      <c r="AE102" s="17" t="str">
        <f t="shared" si="108"/>
        <v/>
      </c>
      <c r="AF102" s="18" t="str">
        <f t="shared" si="109"/>
        <v/>
      </c>
      <c r="AG102" s="18" t="str">
        <f t="shared" si="110"/>
        <v/>
      </c>
      <c r="AH102" s="14" t="str">
        <f t="shared" si="111"/>
        <v/>
      </c>
      <c r="AI102" s="16" t="str">
        <f t="shared" si="112"/>
        <v/>
      </c>
    </row>
    <row r="103" spans="8:35" x14ac:dyDescent="0.2">
      <c r="H103" t="str">
        <f t="shared" si="101"/>
        <v/>
      </c>
      <c r="I103" s="12" t="str">
        <f t="shared" si="103"/>
        <v/>
      </c>
      <c r="J103" s="12" t="str">
        <f t="shared" si="104"/>
        <v/>
      </c>
      <c r="K103" s="12" t="str">
        <f t="shared" si="105"/>
        <v/>
      </c>
      <c r="L103" s="12" t="str">
        <f t="shared" si="106"/>
        <v/>
      </c>
      <c r="M103" s="12" t="str">
        <f t="shared" si="119"/>
        <v/>
      </c>
      <c r="O103" s="70"/>
      <c r="P103" s="71"/>
      <c r="Q103" s="85"/>
      <c r="R103" s="88"/>
      <c r="S103" s="72"/>
      <c r="T103" s="12" t="str">
        <f t="shared" si="114"/>
        <v/>
      </c>
      <c r="U103" s="15" t="str">
        <f t="shared" si="115"/>
        <v/>
      </c>
      <c r="V103" s="3" t="str">
        <f t="shared" si="107"/>
        <v/>
      </c>
      <c r="W103" s="72"/>
      <c r="X103" s="12" t="str">
        <f t="shared" si="116"/>
        <v/>
      </c>
      <c r="Y103" s="70"/>
      <c r="Z103" s="12" t="str">
        <f t="shared" si="117"/>
        <v/>
      </c>
      <c r="AA103" s="73"/>
      <c r="AB103" s="70"/>
      <c r="AC103" s="70"/>
      <c r="AD103" s="20" t="str">
        <f t="shared" si="118"/>
        <v/>
      </c>
      <c r="AE103" s="17" t="str">
        <f t="shared" si="108"/>
        <v/>
      </c>
      <c r="AF103" s="18" t="str">
        <f t="shared" si="109"/>
        <v/>
      </c>
      <c r="AG103" s="18" t="str">
        <f t="shared" si="110"/>
        <v/>
      </c>
      <c r="AH103" s="14" t="str">
        <f t="shared" si="111"/>
        <v/>
      </c>
      <c r="AI103" s="16" t="str">
        <f t="shared" si="112"/>
        <v/>
      </c>
    </row>
    <row r="104" spans="8:35" x14ac:dyDescent="0.2">
      <c r="H104" s="43" t="str">
        <f>$A$58</f>
        <v>Summe einzeln</v>
      </c>
      <c r="I104" s="44">
        <f>SUM(I96:I103)</f>
        <v>0</v>
      </c>
      <c r="J104" s="44">
        <f t="shared" ref="J104" si="120">SUM(J96:J103)</f>
        <v>0</v>
      </c>
      <c r="K104" s="44">
        <f t="shared" ref="K104" si="121">SUM(K96:K103)</f>
        <v>0</v>
      </c>
      <c r="L104" s="44">
        <f t="shared" ref="L104" si="122">SUM(L96:L103)</f>
        <v>0</v>
      </c>
      <c r="M104" s="45">
        <f t="shared" ref="M104" si="123">SUM(M96:M103)</f>
        <v>0</v>
      </c>
      <c r="N104" s="43"/>
      <c r="O104" s="45"/>
      <c r="P104" s="46"/>
      <c r="Q104" s="86"/>
      <c r="R104" s="95"/>
      <c r="S104" s="43"/>
      <c r="T104" s="43"/>
      <c r="U104" s="43"/>
      <c r="V104" s="43"/>
      <c r="W104" s="43"/>
      <c r="X104" s="43"/>
      <c r="Y104" s="43"/>
      <c r="Z104" s="43"/>
      <c r="AA104" s="43"/>
      <c r="AB104" s="43"/>
      <c r="AC104" s="43"/>
      <c r="AD104" s="43"/>
      <c r="AE104" s="43"/>
      <c r="AF104" s="43"/>
      <c r="AG104" s="43"/>
      <c r="AH104" s="43"/>
      <c r="AI104" s="43"/>
    </row>
    <row r="105" spans="8:35" x14ac:dyDescent="0.2">
      <c r="H105" s="24" t="str">
        <f>$A$59</f>
        <v>Fusionierte Gemeinde</v>
      </c>
      <c r="I105" s="39" t="e">
        <f>IF(H105="","",ROUND(IF(S105&lt;=95%*T105,(95%*T105-S105)*W105*P105/100,0),0))</f>
        <v>#DIV/0!</v>
      </c>
      <c r="J105" s="39" t="e">
        <f>IF(H105="","",ROUND(IF(S105&gt;=110%*T105,-((S105-110%*T105)*70%*W105*(U105/V105)),0),0))</f>
        <v>#DIV/0!</v>
      </c>
      <c r="K105" s="39" t="e">
        <f t="shared" ref="K105" si="124">IF(H105="","",ROUND(IF(AF105&gt;=110%*(Z105/X105),MAX(((AF105-110%*(Z105/X105))*W105*12000*AD105/AE105)*IF(P105&gt;=U105*1.3,1,(1-(U105*1.3-P105)/(U105*0.55))),0),0),0))</f>
        <v>#DIV/0!</v>
      </c>
      <c r="L105" s="39" t="e">
        <f t="shared" ref="L105" si="125">IF(H105="","",ROUND(IF(OR(AH105&lt;=150,AI105&gt;=15%),MAX((400-AH105+15*AI105*100)*W105*(AD105/AE105)*IF(P105&gt;=U105*1.3,1,(1-(U105*1.3-P105)/(U105*0.55))),0),0),0))</f>
        <v>#DIV/0!</v>
      </c>
      <c r="M105" s="39" t="e">
        <f>SUM(I105:L105)</f>
        <v>#DIV/0!</v>
      </c>
      <c r="N105" s="24"/>
      <c r="O105" s="47"/>
      <c r="P105" s="48" t="e">
        <f>ROUND(SUMPRODUCT(O96:O103,P96:P103)/SUM(O96:O103),2)</f>
        <v>#DIV/0!</v>
      </c>
      <c r="Q105" s="87"/>
      <c r="R105" s="96">
        <f>SUM(R96:R103)</f>
        <v>0</v>
      </c>
      <c r="S105" s="49" t="e">
        <f>ROUND(R105/W105,0)</f>
        <v>#DIV/0!</v>
      </c>
      <c r="T105" s="39">
        <f>$T$96</f>
        <v>0</v>
      </c>
      <c r="U105" s="48">
        <f>$U$96</f>
        <v>0</v>
      </c>
      <c r="V105" s="50" t="str">
        <f>$V$96</f>
        <v/>
      </c>
      <c r="W105" s="49">
        <f>SUM(W96:W103)</f>
        <v>0</v>
      </c>
      <c r="X105" s="39">
        <f>$X$96</f>
        <v>0</v>
      </c>
      <c r="Y105" s="49">
        <f>SUM(Y96:Y103)</f>
        <v>0</v>
      </c>
      <c r="Z105" s="39">
        <f>$Z$96</f>
        <v>0</v>
      </c>
      <c r="AA105" s="51">
        <f>SUM(AA96:AA103)</f>
        <v>0</v>
      </c>
      <c r="AB105" s="52">
        <f>SUM(AB96:AB103)</f>
        <v>0</v>
      </c>
      <c r="AC105" s="52">
        <f>SUM(AC96:AC103)</f>
        <v>0</v>
      </c>
      <c r="AD105" s="50">
        <f>$AD$96</f>
        <v>0</v>
      </c>
      <c r="AE105" s="53">
        <v>104.2</v>
      </c>
      <c r="AF105" s="54" t="e">
        <f>IF(H105="","",Y105/W105)</f>
        <v>#DIV/0!</v>
      </c>
      <c r="AG105" s="54" t="e">
        <f>IF(H105="","",Z105/X105)</f>
        <v>#DIV/0!</v>
      </c>
      <c r="AH105" s="51" t="e">
        <f>IF(H105="","",ROUND(W105/AA105,2))</f>
        <v>#DIV/0!</v>
      </c>
      <c r="AI105" s="55" t="e">
        <f>IF(H105="","",ROUND(AB105/AC105,4))</f>
        <v>#DIV/0!</v>
      </c>
    </row>
  </sheetData>
  <sheetProtection sheet="1" objects="1" scenarios="1"/>
  <mergeCells count="17">
    <mergeCell ref="D1:F1"/>
    <mergeCell ref="D6:F6"/>
    <mergeCell ref="D10:F10"/>
    <mergeCell ref="D11:F11"/>
    <mergeCell ref="D12:F12"/>
    <mergeCell ref="D7:F7"/>
    <mergeCell ref="D8:F8"/>
    <mergeCell ref="D9:F9"/>
    <mergeCell ref="D13:F13"/>
    <mergeCell ref="A6:B6"/>
    <mergeCell ref="A10:B10"/>
    <mergeCell ref="A11:B11"/>
    <mergeCell ref="A12:B12"/>
    <mergeCell ref="A13:B13"/>
    <mergeCell ref="A7:B7"/>
    <mergeCell ref="A8:B8"/>
    <mergeCell ref="A9:B9"/>
  </mergeCells>
  <pageMargins left="0.70866141732283472" right="0.70866141732283472" top="1.1811023622047245" bottom="0.79" header="0.59055118110236227" footer="0.39"/>
  <pageSetup paperSize="9" fitToHeight="0" orientation="portrait" r:id="rId1"/>
  <headerFooter>
    <oddHeader>&amp;L&amp;"-,Fett"&amp;9Berechnungstool Beiträge Gemeindefusionen&amp;"-,Standard"
Berechnung</oddHeader>
    <oddFooter>&amp;L&amp;9&amp;D&amp;R&amp;9&amp;P/&amp;N</oddFooter>
  </headerFooter>
  <rowBreaks count="2" manualBreakCount="2">
    <brk id="45" max="16383" man="1"/>
    <brk id="64" max="16383" man="1"/>
  </rowBreaks>
  <colBreaks count="1" manualBreakCount="1">
    <brk id="7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3</vt:i4>
      </vt:variant>
    </vt:vector>
  </HeadingPairs>
  <TitlesOfParts>
    <vt:vector size="6" baseType="lpstr">
      <vt:lpstr>Anleitung</vt:lpstr>
      <vt:lpstr>Bsp.</vt:lpstr>
      <vt:lpstr>Berechnung</vt:lpstr>
      <vt:lpstr>Anleitung!Druckbereich</vt:lpstr>
      <vt:lpstr>Berechnung!Druckbereich</vt:lpstr>
      <vt:lpstr>Bsp.!Druckbereich</vt:lpstr>
    </vt:vector>
  </TitlesOfParts>
  <Company>JI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Hrachowy, Andreas</dc:creator>
  <cp:lastModifiedBy>Meier, Rudolf</cp:lastModifiedBy>
  <cp:lastPrinted>2019-02-21T07:33:11Z</cp:lastPrinted>
  <dcterms:created xsi:type="dcterms:W3CDTF">2009-11-10T15:30:15Z</dcterms:created>
  <dcterms:modified xsi:type="dcterms:W3CDTF">2020-12-08T07:00:06Z</dcterms:modified>
  <cp:version>1.0</cp:version>
</cp:coreProperties>
</file>