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KAD_Gesundheitsberufe\02 Gesundheitsberufe\02-Langzeitbereich - Ausbildungsverpflichtung\01- aufgeschaltete Dokumente  ab 2019\08 März 2021\"/>
    </mc:Choice>
  </mc:AlternateContent>
  <bookViews>
    <workbookView xWindow="0" yWindow="0" windowWidth="28800" windowHeight="13500"/>
  </bookViews>
  <sheets>
    <sheet name="Spitex 2019-2021" sheetId="2" r:id="rId1"/>
  </sheets>
  <definedNames>
    <definedName name="_xlnm._FilterDatabase" localSheetId="0" hidden="1">'Spitex 2019-2021'!$D$23:$D$201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E193" i="2" l="1"/>
  <c r="G29" i="2" l="1"/>
  <c r="F200" i="2" l="1"/>
  <c r="H200" i="2"/>
  <c r="G200" i="2"/>
  <c r="F163" i="2"/>
  <c r="G163" i="2"/>
  <c r="H163" i="2"/>
  <c r="G26" i="2"/>
  <c r="H25" i="2"/>
  <c r="H29" i="2"/>
  <c r="H195" i="2"/>
  <c r="H41" i="2"/>
  <c r="H45" i="2"/>
  <c r="H49" i="2"/>
  <c r="H53" i="2"/>
  <c r="H57" i="2"/>
  <c r="H61" i="2"/>
  <c r="H65" i="2"/>
  <c r="H69" i="2"/>
  <c r="H73" i="2"/>
  <c r="H77" i="2"/>
  <c r="H81" i="2"/>
  <c r="H88" i="2"/>
  <c r="H92" i="2"/>
  <c r="H96" i="2"/>
  <c r="H100" i="2"/>
  <c r="H104" i="2"/>
  <c r="H108" i="2"/>
  <c r="H112" i="2"/>
  <c r="H116" i="2"/>
  <c r="H120" i="2"/>
  <c r="H124" i="2"/>
  <c r="H132" i="2"/>
  <c r="H136" i="2"/>
  <c r="H140" i="2"/>
  <c r="H144" i="2"/>
  <c r="H148" i="2"/>
  <c r="H152" i="2"/>
  <c r="H156" i="2"/>
  <c r="H160" i="2"/>
  <c r="H164" i="2"/>
  <c r="H168" i="2"/>
  <c r="H176" i="2"/>
  <c r="H180" i="2"/>
  <c r="H185" i="2"/>
  <c r="AC185" i="2" s="1"/>
  <c r="H189" i="2"/>
  <c r="U189" i="2" s="1"/>
  <c r="H162" i="2"/>
  <c r="AC162" i="2" s="1"/>
  <c r="G195" i="2"/>
  <c r="G41" i="2"/>
  <c r="G45" i="2"/>
  <c r="G49" i="2"/>
  <c r="G53" i="2"/>
  <c r="G57" i="2"/>
  <c r="G61" i="2"/>
  <c r="G65" i="2"/>
  <c r="G69" i="2"/>
  <c r="G73" i="2"/>
  <c r="G77" i="2"/>
  <c r="G81" i="2"/>
  <c r="G88" i="2"/>
  <c r="G92" i="2"/>
  <c r="G96" i="2"/>
  <c r="G100" i="2"/>
  <c r="G104" i="2"/>
  <c r="G108" i="2"/>
  <c r="G112" i="2"/>
  <c r="G116" i="2"/>
  <c r="G120" i="2"/>
  <c r="G124" i="2"/>
  <c r="G132" i="2"/>
  <c r="G136" i="2"/>
  <c r="G140" i="2"/>
  <c r="G144" i="2"/>
  <c r="G148" i="2"/>
  <c r="G152" i="2"/>
  <c r="G156" i="2"/>
  <c r="G160" i="2"/>
  <c r="G164" i="2"/>
  <c r="G168" i="2"/>
  <c r="G176" i="2"/>
  <c r="G180" i="2"/>
  <c r="G185" i="2"/>
  <c r="P185" i="2" s="1"/>
  <c r="H26" i="2"/>
  <c r="H30" i="2"/>
  <c r="H34" i="2"/>
  <c r="H42" i="2"/>
  <c r="H50" i="2"/>
  <c r="H54" i="2"/>
  <c r="H62" i="2"/>
  <c r="H66" i="2"/>
  <c r="H70" i="2"/>
  <c r="H74" i="2"/>
  <c r="H78" i="2"/>
  <c r="H82" i="2"/>
  <c r="H85" i="2"/>
  <c r="H93" i="2"/>
  <c r="H101" i="2"/>
  <c r="H105" i="2"/>
  <c r="H109" i="2"/>
  <c r="H113" i="2"/>
  <c r="H117" i="2"/>
  <c r="H121" i="2"/>
  <c r="H125" i="2"/>
  <c r="H129" i="2"/>
  <c r="H133" i="2"/>
  <c r="H137" i="2"/>
  <c r="H141" i="2"/>
  <c r="H145" i="2"/>
  <c r="H149" i="2"/>
  <c r="H153" i="2"/>
  <c r="H157" i="2"/>
  <c r="H161" i="2"/>
  <c r="H165" i="2"/>
  <c r="H169" i="2"/>
  <c r="H173" i="2"/>
  <c r="H181" i="2"/>
  <c r="H186" i="2"/>
  <c r="Y186" i="2" s="1"/>
  <c r="H83" i="2"/>
  <c r="AC83" i="2" s="1"/>
  <c r="G30" i="2"/>
  <c r="G34" i="2"/>
  <c r="G42" i="2"/>
  <c r="G50" i="2"/>
  <c r="G54" i="2"/>
  <c r="G62" i="2"/>
  <c r="G66" i="2"/>
  <c r="G70" i="2"/>
  <c r="G74" i="2"/>
  <c r="G78" i="2"/>
  <c r="G82" i="2"/>
  <c r="G85" i="2"/>
  <c r="G93" i="2"/>
  <c r="G101" i="2"/>
  <c r="G105" i="2"/>
  <c r="G109" i="2"/>
  <c r="G113" i="2"/>
  <c r="G117" i="2"/>
  <c r="G121" i="2"/>
  <c r="G125" i="2"/>
  <c r="G129" i="2"/>
  <c r="G133" i="2"/>
  <c r="G137" i="2"/>
  <c r="G141" i="2"/>
  <c r="G145" i="2"/>
  <c r="G149" i="2"/>
  <c r="G153" i="2"/>
  <c r="G157" i="2"/>
  <c r="G161" i="2"/>
  <c r="G165" i="2"/>
  <c r="G169" i="2"/>
  <c r="G173" i="2"/>
  <c r="G181" i="2"/>
  <c r="G186" i="2"/>
  <c r="AB186" i="2" s="1"/>
  <c r="H35" i="2"/>
  <c r="H43" i="2"/>
  <c r="H51" i="2"/>
  <c r="H59" i="2"/>
  <c r="H67" i="2"/>
  <c r="H75" i="2"/>
  <c r="H90" i="2"/>
  <c r="H98" i="2"/>
  <c r="H106" i="2"/>
  <c r="H114" i="2"/>
  <c r="H122" i="2"/>
  <c r="H130" i="2"/>
  <c r="H138" i="2"/>
  <c r="H146" i="2"/>
  <c r="H154" i="2"/>
  <c r="H170" i="2"/>
  <c r="H178" i="2"/>
  <c r="H191" i="2"/>
  <c r="AC191" i="2" s="1"/>
  <c r="G31" i="2"/>
  <c r="G39" i="2"/>
  <c r="G47" i="2"/>
  <c r="G63" i="2"/>
  <c r="G71" i="2"/>
  <c r="G79" i="2"/>
  <c r="G86" i="2"/>
  <c r="G102" i="2"/>
  <c r="G110" i="2"/>
  <c r="G118" i="2"/>
  <c r="G134" i="2"/>
  <c r="G142" i="2"/>
  <c r="G150" i="2"/>
  <c r="G158" i="2"/>
  <c r="G166" i="2"/>
  <c r="G174" i="2"/>
  <c r="G182" i="2"/>
  <c r="G187" i="2"/>
  <c r="T187" i="2" s="1"/>
  <c r="G191" i="2"/>
  <c r="T191" i="2" s="1"/>
  <c r="F28" i="2"/>
  <c r="F32" i="2"/>
  <c r="F36" i="2"/>
  <c r="F40" i="2"/>
  <c r="F196" i="2"/>
  <c r="F48" i="2"/>
  <c r="F52" i="2"/>
  <c r="F56" i="2"/>
  <c r="F60" i="2"/>
  <c r="F64" i="2"/>
  <c r="F194" i="2"/>
  <c r="F72" i="2"/>
  <c r="F76" i="2"/>
  <c r="F80" i="2"/>
  <c r="F84" i="2"/>
  <c r="F87" i="2"/>
  <c r="F91" i="2"/>
  <c r="F95" i="2"/>
  <c r="F99" i="2"/>
  <c r="F103" i="2"/>
  <c r="F107" i="2"/>
  <c r="F111" i="2"/>
  <c r="F115" i="2"/>
  <c r="F119" i="2"/>
  <c r="F123" i="2"/>
  <c r="F132" i="2"/>
  <c r="F136" i="2"/>
  <c r="F140" i="2"/>
  <c r="F144" i="2"/>
  <c r="F148" i="2"/>
  <c r="F152" i="2"/>
  <c r="F156" i="2"/>
  <c r="F160" i="2"/>
  <c r="F164" i="2"/>
  <c r="F168" i="2"/>
  <c r="F176" i="2"/>
  <c r="F180" i="2"/>
  <c r="F185" i="2"/>
  <c r="AA185" i="2" s="1"/>
  <c r="F189" i="2"/>
  <c r="AA189" i="2" s="1"/>
  <c r="F162" i="2"/>
  <c r="S162" i="2" s="1"/>
  <c r="F24" i="2"/>
  <c r="F45" i="2"/>
  <c r="F57" i="2"/>
  <c r="F65" i="2"/>
  <c r="F73" i="2"/>
  <c r="F77" i="2"/>
  <c r="F92" i="2"/>
  <c r="F96" i="2"/>
  <c r="F104" i="2"/>
  <c r="F112" i="2"/>
  <c r="F116" i="2"/>
  <c r="F124" i="2"/>
  <c r="F129" i="2"/>
  <c r="F137" i="2"/>
  <c r="F141" i="2"/>
  <c r="F149" i="2"/>
  <c r="F153" i="2"/>
  <c r="F161" i="2"/>
  <c r="F165" i="2"/>
  <c r="F173" i="2"/>
  <c r="F186" i="2"/>
  <c r="W186" i="2" s="1"/>
  <c r="F83" i="2"/>
  <c r="AA83" i="2" s="1"/>
  <c r="G67" i="2"/>
  <c r="G106" i="2"/>
  <c r="G130" i="2"/>
  <c r="G146" i="2"/>
  <c r="G162" i="2"/>
  <c r="T162" i="2" s="1"/>
  <c r="F30" i="2"/>
  <c r="F42" i="2"/>
  <c r="F50" i="2"/>
  <c r="F58" i="2"/>
  <c r="F70" i="2"/>
  <c r="F78" i="2"/>
  <c r="F85" i="2"/>
  <c r="F105" i="2"/>
  <c r="F117" i="2"/>
  <c r="F130" i="2"/>
  <c r="F134" i="2"/>
  <c r="F146" i="2"/>
  <c r="F154" i="2"/>
  <c r="F166" i="2"/>
  <c r="F174" i="2"/>
  <c r="F182" i="2"/>
  <c r="H28" i="2"/>
  <c r="H36" i="2"/>
  <c r="H196" i="2"/>
  <c r="H52" i="2"/>
  <c r="H60" i="2"/>
  <c r="H194" i="2"/>
  <c r="H76" i="2"/>
  <c r="H84" i="2"/>
  <c r="H91" i="2"/>
  <c r="H99" i="2"/>
  <c r="H107" i="2"/>
  <c r="H115" i="2"/>
  <c r="H123" i="2"/>
  <c r="H131" i="2"/>
  <c r="H139" i="2"/>
  <c r="H171" i="2"/>
  <c r="H179" i="2"/>
  <c r="H184" i="2"/>
  <c r="H192" i="2"/>
  <c r="U192" i="2" s="1"/>
  <c r="G32" i="2"/>
  <c r="G40" i="2"/>
  <c r="G48" i="2"/>
  <c r="G56" i="2"/>
  <c r="G64" i="2"/>
  <c r="G72" i="2"/>
  <c r="G80" i="2"/>
  <c r="G87" i="2"/>
  <c r="G95" i="2"/>
  <c r="G103" i="2"/>
  <c r="G111" i="2"/>
  <c r="G119" i="2"/>
  <c r="G127" i="2"/>
  <c r="G135" i="2"/>
  <c r="G143" i="2"/>
  <c r="G151" i="2"/>
  <c r="G159" i="2"/>
  <c r="G167" i="2"/>
  <c r="G175" i="2"/>
  <c r="G183" i="2"/>
  <c r="G188" i="2"/>
  <c r="T188" i="2" s="1"/>
  <c r="G192" i="2"/>
  <c r="AB192" i="2" s="1"/>
  <c r="F25" i="2"/>
  <c r="F29" i="2"/>
  <c r="F195" i="2"/>
  <c r="F41" i="2"/>
  <c r="F49" i="2"/>
  <c r="F53" i="2"/>
  <c r="F61" i="2"/>
  <c r="F69" i="2"/>
  <c r="F81" i="2"/>
  <c r="F88" i="2"/>
  <c r="F100" i="2"/>
  <c r="F108" i="2"/>
  <c r="F120" i="2"/>
  <c r="F133" i="2"/>
  <c r="F145" i="2"/>
  <c r="F157" i="2"/>
  <c r="F169" i="2"/>
  <c r="F181" i="2"/>
  <c r="G75" i="2"/>
  <c r="G122" i="2"/>
  <c r="G154" i="2"/>
  <c r="G170" i="2"/>
  <c r="G189" i="2"/>
  <c r="AB189" i="2" s="1"/>
  <c r="F26" i="2"/>
  <c r="F54" i="2"/>
  <c r="F66" i="2"/>
  <c r="F74" i="2"/>
  <c r="F82" i="2"/>
  <c r="F93" i="2"/>
  <c r="F101" i="2"/>
  <c r="F113" i="2"/>
  <c r="F125" i="2"/>
  <c r="F138" i="2"/>
  <c r="F150" i="2"/>
  <c r="F158" i="2"/>
  <c r="F170" i="2"/>
  <c r="F178" i="2"/>
  <c r="H31" i="2"/>
  <c r="H39" i="2"/>
  <c r="H47" i="2"/>
  <c r="H63" i="2"/>
  <c r="H71" i="2"/>
  <c r="H79" i="2"/>
  <c r="H86" i="2"/>
  <c r="H102" i="2"/>
  <c r="H110" i="2"/>
  <c r="H118" i="2"/>
  <c r="H134" i="2"/>
  <c r="H142" i="2"/>
  <c r="H150" i="2"/>
  <c r="H158" i="2"/>
  <c r="H166" i="2"/>
  <c r="H174" i="2"/>
  <c r="H182" i="2"/>
  <c r="H187" i="2"/>
  <c r="Q187" i="2" s="1"/>
  <c r="G25" i="2"/>
  <c r="G35" i="2"/>
  <c r="G43" i="2"/>
  <c r="G51" i="2"/>
  <c r="G59" i="2"/>
  <c r="G90" i="2"/>
  <c r="G98" i="2"/>
  <c r="G114" i="2"/>
  <c r="G138" i="2"/>
  <c r="G178" i="2"/>
  <c r="F34" i="2"/>
  <c r="F62" i="2"/>
  <c r="F109" i="2"/>
  <c r="F121" i="2"/>
  <c r="F142" i="2"/>
  <c r="H48" i="2"/>
  <c r="H80" i="2"/>
  <c r="H111" i="2"/>
  <c r="H143" i="2"/>
  <c r="H175" i="2"/>
  <c r="G36" i="2"/>
  <c r="G194" i="2"/>
  <c r="G99" i="2"/>
  <c r="G131" i="2"/>
  <c r="F35" i="2"/>
  <c r="F51" i="2"/>
  <c r="F67" i="2"/>
  <c r="F98" i="2"/>
  <c r="F114" i="2"/>
  <c r="F131" i="2"/>
  <c r="F179" i="2"/>
  <c r="F187" i="2"/>
  <c r="W187" i="2" s="1"/>
  <c r="H24" i="2"/>
  <c r="H56" i="2"/>
  <c r="H87" i="2"/>
  <c r="H119" i="2"/>
  <c r="H151" i="2"/>
  <c r="H183" i="2"/>
  <c r="G196" i="2"/>
  <c r="G76" i="2"/>
  <c r="G107" i="2"/>
  <c r="G139" i="2"/>
  <c r="G171" i="2"/>
  <c r="G83" i="2"/>
  <c r="T83" i="2" s="1"/>
  <c r="F39" i="2"/>
  <c r="F71" i="2"/>
  <c r="F86" i="2"/>
  <c r="F102" i="2"/>
  <c r="F118" i="2"/>
  <c r="F135" i="2"/>
  <c r="F151" i="2"/>
  <c r="F167" i="2"/>
  <c r="F183" i="2"/>
  <c r="F188" i="2"/>
  <c r="AA188" i="2" s="1"/>
  <c r="G24" i="2"/>
  <c r="H32" i="2"/>
  <c r="H64" i="2"/>
  <c r="H95" i="2"/>
  <c r="H127" i="2"/>
  <c r="H159" i="2"/>
  <c r="H188" i="2"/>
  <c r="AC188" i="2" s="1"/>
  <c r="G52" i="2"/>
  <c r="G84" i="2"/>
  <c r="G115" i="2"/>
  <c r="G179" i="2"/>
  <c r="F43" i="2"/>
  <c r="F59" i="2"/>
  <c r="F75" i="2"/>
  <c r="F90" i="2"/>
  <c r="F106" i="2"/>
  <c r="F122" i="2"/>
  <c r="F139" i="2"/>
  <c r="F171" i="2"/>
  <c r="F191" i="2"/>
  <c r="AA191" i="2" s="1"/>
  <c r="H40" i="2"/>
  <c r="H72" i="2"/>
  <c r="H103" i="2"/>
  <c r="H135" i="2"/>
  <c r="H167" i="2"/>
  <c r="G28" i="2"/>
  <c r="G60" i="2"/>
  <c r="G91" i="2"/>
  <c r="G123" i="2"/>
  <c r="G184" i="2"/>
  <c r="F31" i="2"/>
  <c r="F47" i="2"/>
  <c r="F63" i="2"/>
  <c r="F79" i="2"/>
  <c r="F143" i="2"/>
  <c r="F192" i="2"/>
  <c r="S192" i="2" s="1"/>
  <c r="F159" i="2"/>
  <c r="F110" i="2"/>
  <c r="F175" i="2"/>
  <c r="F127" i="2"/>
  <c r="F184" i="2"/>
  <c r="F193" i="2" l="1"/>
  <c r="H193" i="2"/>
  <c r="G193" i="2"/>
  <c r="AC200" i="2"/>
  <c r="Y200" i="2"/>
  <c r="X200" i="2"/>
  <c r="AB200" i="2"/>
  <c r="W200" i="2"/>
  <c r="AA200" i="2"/>
  <c r="I200" i="2"/>
  <c r="Q162" i="2"/>
  <c r="Y163" i="2"/>
  <c r="Q163" i="2"/>
  <c r="U163" i="2"/>
  <c r="AC163" i="2"/>
  <c r="T163" i="2"/>
  <c r="AB163" i="2"/>
  <c r="P163" i="2"/>
  <c r="X163" i="2"/>
  <c r="O163" i="2"/>
  <c r="W163" i="2"/>
  <c r="I163" i="2"/>
  <c r="AA163" i="2"/>
  <c r="S163" i="2"/>
  <c r="W83" i="2"/>
  <c r="S83" i="2"/>
  <c r="Q191" i="2"/>
  <c r="Y189" i="2"/>
  <c r="AC189" i="2"/>
  <c r="Q189" i="2"/>
  <c r="S188" i="2"/>
  <c r="Y162" i="2"/>
  <c r="S187" i="2"/>
  <c r="U83" i="2"/>
  <c r="Q83" i="2"/>
  <c r="W191" i="2"/>
  <c r="U188" i="2"/>
  <c r="X192" i="2"/>
  <c r="Q188" i="2"/>
  <c r="U162" i="2"/>
  <c r="P192" i="2"/>
  <c r="S186" i="2"/>
  <c r="S189" i="2"/>
  <c r="O188" i="2"/>
  <c r="T185" i="2"/>
  <c r="Y192" i="2"/>
  <c r="U186" i="2"/>
  <c r="W188" i="2"/>
  <c r="X189" i="2"/>
  <c r="O185" i="2"/>
  <c r="X185" i="2"/>
  <c r="AC192" i="2"/>
  <c r="X83" i="2"/>
  <c r="AC186" i="2"/>
  <c r="T189" i="2"/>
  <c r="U187" i="2"/>
  <c r="O191" i="2"/>
  <c r="Q186" i="2"/>
  <c r="P189" i="2"/>
  <c r="S185" i="2"/>
  <c r="U191" i="2"/>
  <c r="W185" i="2"/>
  <c r="Y191" i="2"/>
  <c r="I187" i="2"/>
  <c r="T192" i="2"/>
  <c r="AA187" i="2"/>
  <c r="Y187" i="2"/>
  <c r="X186" i="2"/>
  <c r="W189" i="2"/>
  <c r="Y188" i="2"/>
  <c r="X187" i="2"/>
  <c r="O83" i="2"/>
  <c r="X162" i="2"/>
  <c r="W192" i="2"/>
  <c r="AB83" i="2"/>
  <c r="AB187" i="2"/>
  <c r="I185" i="2"/>
  <c r="U185" i="2"/>
  <c r="Y185" i="2"/>
  <c r="AC187" i="2"/>
  <c r="O189" i="2"/>
  <c r="P187" i="2"/>
  <c r="P186" i="2"/>
  <c r="O187" i="2"/>
  <c r="Y83" i="2"/>
  <c r="P83" i="2"/>
  <c r="AB185" i="2"/>
  <c r="Q192" i="2"/>
  <c r="I192" i="2"/>
  <c r="Q185" i="2"/>
  <c r="X188" i="2"/>
  <c r="S191" i="2"/>
  <c r="T186" i="2"/>
  <c r="AA162" i="2"/>
  <c r="X191" i="2"/>
  <c r="I189" i="2"/>
  <c r="I83" i="2"/>
  <c r="AB188" i="2"/>
  <c r="AB162" i="2"/>
  <c r="AA192" i="2"/>
  <c r="W162" i="2"/>
  <c r="AB191" i="2"/>
  <c r="AA186" i="2"/>
  <c r="I162" i="2"/>
  <c r="P188" i="2"/>
  <c r="P162" i="2"/>
  <c r="O162" i="2"/>
  <c r="P191" i="2"/>
  <c r="O186" i="2"/>
  <c r="I191" i="2"/>
  <c r="O192" i="2"/>
  <c r="I186" i="2"/>
  <c r="I188" i="2"/>
  <c r="P25" i="2"/>
  <c r="AB25" i="2"/>
  <c r="X25" i="2"/>
  <c r="T25" i="2"/>
  <c r="O28" i="2"/>
  <c r="W28" i="2"/>
  <c r="AA28" i="2"/>
  <c r="S28" i="2"/>
  <c r="P29" i="2"/>
  <c r="AB29" i="2"/>
  <c r="X29" i="2"/>
  <c r="T29" i="2"/>
  <c r="O32" i="2"/>
  <c r="AA32" i="2"/>
  <c r="W32" i="2"/>
  <c r="S32" i="2"/>
  <c r="Q34" i="2"/>
  <c r="AC34" i="2"/>
  <c r="Y34" i="2"/>
  <c r="U34" i="2"/>
  <c r="P195" i="2"/>
  <c r="AB195" i="2"/>
  <c r="X195" i="2"/>
  <c r="T195" i="2"/>
  <c r="O40" i="2"/>
  <c r="W40" i="2"/>
  <c r="AA40" i="2"/>
  <c r="S40" i="2"/>
  <c r="Q42" i="2"/>
  <c r="AC42" i="2"/>
  <c r="Y42" i="2"/>
  <c r="U42" i="2"/>
  <c r="Q50" i="2"/>
  <c r="AC50" i="2"/>
  <c r="Y50" i="2"/>
  <c r="U50" i="2"/>
  <c r="Q54" i="2"/>
  <c r="AC54" i="2"/>
  <c r="Y54" i="2"/>
  <c r="U54" i="2"/>
  <c r="P57" i="2"/>
  <c r="AB57" i="2"/>
  <c r="X57" i="2"/>
  <c r="T57" i="2"/>
  <c r="O60" i="2"/>
  <c r="W60" i="2"/>
  <c r="AA60" i="2"/>
  <c r="S60" i="2"/>
  <c r="Q62" i="2"/>
  <c r="AC62" i="2"/>
  <c r="Y62" i="2"/>
  <c r="U62" i="2"/>
  <c r="P65" i="2"/>
  <c r="AB65" i="2"/>
  <c r="X65" i="2"/>
  <c r="T65" i="2"/>
  <c r="O194" i="2"/>
  <c r="W194" i="2"/>
  <c r="AA194" i="2"/>
  <c r="S194" i="2"/>
  <c r="P69" i="2"/>
  <c r="AB69" i="2"/>
  <c r="X69" i="2"/>
  <c r="T69" i="2"/>
  <c r="O72" i="2"/>
  <c r="W72" i="2"/>
  <c r="AA72" i="2"/>
  <c r="S72" i="2"/>
  <c r="P73" i="2"/>
  <c r="AB73" i="2"/>
  <c r="X73" i="2"/>
  <c r="T73" i="2"/>
  <c r="O76" i="2"/>
  <c r="W76" i="2"/>
  <c r="AA76" i="2"/>
  <c r="S76" i="2"/>
  <c r="P77" i="2"/>
  <c r="AB77" i="2"/>
  <c r="X77" i="2"/>
  <c r="T77" i="2"/>
  <c r="O80" i="2"/>
  <c r="AA80" i="2"/>
  <c r="W80" i="2"/>
  <c r="S80" i="2"/>
  <c r="P81" i="2"/>
  <c r="AB81" i="2"/>
  <c r="X81" i="2"/>
  <c r="T81" i="2"/>
  <c r="O84" i="2"/>
  <c r="W84" i="2"/>
  <c r="S84" i="2"/>
  <c r="AA84" i="2"/>
  <c r="O87" i="2"/>
  <c r="W87" i="2"/>
  <c r="AA87" i="2"/>
  <c r="S87" i="2"/>
  <c r="Q93" i="2"/>
  <c r="AC93" i="2"/>
  <c r="Y93" i="2"/>
  <c r="U93" i="2"/>
  <c r="P96" i="2"/>
  <c r="AB96" i="2"/>
  <c r="X96" i="2"/>
  <c r="T96" i="2"/>
  <c r="Q97" i="2"/>
  <c r="P100" i="2"/>
  <c r="AB100" i="2"/>
  <c r="X100" i="2"/>
  <c r="T100" i="2"/>
  <c r="O103" i="2"/>
  <c r="AA103" i="2"/>
  <c r="S103" i="2"/>
  <c r="W103" i="2"/>
  <c r="Q105" i="2"/>
  <c r="AC105" i="2"/>
  <c r="Y105" i="2"/>
  <c r="U105" i="2"/>
  <c r="O107" i="2"/>
  <c r="AA107" i="2"/>
  <c r="S107" i="2"/>
  <c r="W107" i="2"/>
  <c r="Q109" i="2"/>
  <c r="AC109" i="2"/>
  <c r="Y109" i="2"/>
  <c r="U109" i="2"/>
  <c r="O111" i="2"/>
  <c r="AA111" i="2"/>
  <c r="S111" i="2"/>
  <c r="W111" i="2"/>
  <c r="Q113" i="2"/>
  <c r="AC113" i="2"/>
  <c r="Y113" i="2"/>
  <c r="U113" i="2"/>
  <c r="O115" i="2"/>
  <c r="AA115" i="2"/>
  <c r="S115" i="2"/>
  <c r="W115" i="2"/>
  <c r="Q117" i="2"/>
  <c r="AC117" i="2"/>
  <c r="Y117" i="2"/>
  <c r="U117" i="2"/>
  <c r="P120" i="2"/>
  <c r="AB120" i="2"/>
  <c r="X120" i="2"/>
  <c r="T120" i="2"/>
  <c r="P124" i="2"/>
  <c r="AB124" i="2"/>
  <c r="X124" i="2"/>
  <c r="T124" i="2"/>
  <c r="Q132" i="2"/>
  <c r="AC132" i="2"/>
  <c r="Y132" i="2"/>
  <c r="U132" i="2"/>
  <c r="P135" i="2"/>
  <c r="AB135" i="2"/>
  <c r="X135" i="2"/>
  <c r="T135" i="2"/>
  <c r="Q136" i="2"/>
  <c r="AC136" i="2"/>
  <c r="Y136" i="2"/>
  <c r="U136" i="2"/>
  <c r="P141" i="2"/>
  <c r="AB141" i="2"/>
  <c r="X141" i="2"/>
  <c r="T141" i="2"/>
  <c r="O144" i="2"/>
  <c r="S144" i="2"/>
  <c r="AA144" i="2"/>
  <c r="W144" i="2"/>
  <c r="P145" i="2"/>
  <c r="AB145" i="2"/>
  <c r="X145" i="2"/>
  <c r="T145" i="2"/>
  <c r="O148" i="2"/>
  <c r="AA148" i="2"/>
  <c r="S148" i="2"/>
  <c r="W148" i="2"/>
  <c r="O152" i="2"/>
  <c r="AA152" i="2"/>
  <c r="S152" i="2"/>
  <c r="W152" i="2"/>
  <c r="Q154" i="2"/>
  <c r="AC154" i="2"/>
  <c r="Y154" i="2"/>
  <c r="U154" i="2"/>
  <c r="P157" i="2"/>
  <c r="AB157" i="2"/>
  <c r="X157" i="2"/>
  <c r="T157" i="2"/>
  <c r="P161" i="2"/>
  <c r="AB161" i="2"/>
  <c r="X161" i="2"/>
  <c r="T161" i="2"/>
  <c r="O164" i="2"/>
  <c r="S164" i="2"/>
  <c r="W164" i="2"/>
  <c r="AA164" i="2"/>
  <c r="Q166" i="2"/>
  <c r="AC166" i="2"/>
  <c r="Y166" i="2"/>
  <c r="U166" i="2"/>
  <c r="P169" i="2"/>
  <c r="AB169" i="2"/>
  <c r="X169" i="2"/>
  <c r="T169" i="2"/>
  <c r="Q170" i="2"/>
  <c r="AC170" i="2"/>
  <c r="Y170" i="2"/>
  <c r="U170" i="2"/>
  <c r="P173" i="2"/>
  <c r="AB173" i="2"/>
  <c r="X173" i="2"/>
  <c r="T173" i="2"/>
  <c r="Q174" i="2"/>
  <c r="AC174" i="2"/>
  <c r="Y174" i="2"/>
  <c r="U174" i="2"/>
  <c r="Q178" i="2"/>
  <c r="AC178" i="2"/>
  <c r="Y178" i="2"/>
  <c r="U178" i="2"/>
  <c r="O180" i="2"/>
  <c r="AA180" i="2"/>
  <c r="S180" i="2"/>
  <c r="W180" i="2"/>
  <c r="P181" i="2"/>
  <c r="X181" i="2"/>
  <c r="AB181" i="2"/>
  <c r="T181" i="2"/>
  <c r="Q182" i="2"/>
  <c r="AC182" i="2"/>
  <c r="Y182" i="2"/>
  <c r="U182" i="2"/>
  <c r="Q25" i="2"/>
  <c r="AC25" i="2"/>
  <c r="Y25" i="2"/>
  <c r="U25" i="2"/>
  <c r="Q29" i="2"/>
  <c r="AC29" i="2"/>
  <c r="Y29" i="2"/>
  <c r="U29" i="2"/>
  <c r="P32" i="2"/>
  <c r="AB32" i="2"/>
  <c r="X32" i="2"/>
  <c r="T32" i="2"/>
  <c r="O35" i="2"/>
  <c r="S35" i="2"/>
  <c r="Q195" i="2"/>
  <c r="AC195" i="2"/>
  <c r="Y195" i="2"/>
  <c r="U195" i="2"/>
  <c r="P40" i="2"/>
  <c r="AB40" i="2"/>
  <c r="X40" i="2"/>
  <c r="T40" i="2"/>
  <c r="Q41" i="2"/>
  <c r="AC41" i="2"/>
  <c r="Y41" i="2"/>
  <c r="U41" i="2"/>
  <c r="P196" i="2"/>
  <c r="AB196" i="2"/>
  <c r="X196" i="2"/>
  <c r="T196" i="2"/>
  <c r="O47" i="2"/>
  <c r="AA47" i="2"/>
  <c r="W47" i="2"/>
  <c r="S47" i="2"/>
  <c r="Q49" i="2"/>
  <c r="AC49" i="2"/>
  <c r="Y49" i="2"/>
  <c r="U49" i="2"/>
  <c r="P56" i="2"/>
  <c r="AB56" i="2"/>
  <c r="T56" i="2"/>
  <c r="X56" i="2"/>
  <c r="O59" i="2"/>
  <c r="AA59" i="2"/>
  <c r="W59" i="2"/>
  <c r="S59" i="2"/>
  <c r="Q61" i="2"/>
  <c r="AC61" i="2"/>
  <c r="Y61" i="2"/>
  <c r="U61" i="2"/>
  <c r="P64" i="2"/>
  <c r="AB64" i="2"/>
  <c r="X64" i="2"/>
  <c r="T64" i="2"/>
  <c r="O67" i="2"/>
  <c r="AA67" i="2"/>
  <c r="S67" i="2"/>
  <c r="W67" i="2"/>
  <c r="Q69" i="2"/>
  <c r="AC69" i="2"/>
  <c r="Y69" i="2"/>
  <c r="U69" i="2"/>
  <c r="P72" i="2"/>
  <c r="AB72" i="2"/>
  <c r="X72" i="2"/>
  <c r="T72" i="2"/>
  <c r="O75" i="2"/>
  <c r="AA75" i="2"/>
  <c r="W75" i="2"/>
  <c r="S75" i="2"/>
  <c r="O79" i="2"/>
  <c r="AA79" i="2"/>
  <c r="W79" i="2"/>
  <c r="S79" i="2"/>
  <c r="P87" i="2"/>
  <c r="AB87" i="2"/>
  <c r="X87" i="2"/>
  <c r="T87" i="2"/>
  <c r="P91" i="2"/>
  <c r="AB91" i="2"/>
  <c r="X91" i="2"/>
  <c r="T91" i="2"/>
  <c r="Q96" i="2"/>
  <c r="AC96" i="2"/>
  <c r="Y96" i="2"/>
  <c r="U96" i="2"/>
  <c r="Q100" i="2"/>
  <c r="AC100" i="2"/>
  <c r="Y100" i="2"/>
  <c r="U100" i="2"/>
  <c r="P103" i="2"/>
  <c r="AB103" i="2"/>
  <c r="X103" i="2"/>
  <c r="T103" i="2"/>
  <c r="O106" i="2"/>
  <c r="AA106" i="2"/>
  <c r="W106" i="2"/>
  <c r="S106" i="2"/>
  <c r="Q108" i="2"/>
  <c r="AC108" i="2"/>
  <c r="U108" i="2"/>
  <c r="Y108" i="2"/>
  <c r="Q112" i="2"/>
  <c r="AC112" i="2"/>
  <c r="Y112" i="2"/>
  <c r="U112" i="2"/>
  <c r="P115" i="2"/>
  <c r="AB115" i="2"/>
  <c r="T115" i="2"/>
  <c r="X115" i="2"/>
  <c r="P119" i="2"/>
  <c r="AB119" i="2"/>
  <c r="X119" i="2"/>
  <c r="T119" i="2"/>
  <c r="O122" i="2"/>
  <c r="AA122" i="2"/>
  <c r="W122" i="2"/>
  <c r="S122" i="2"/>
  <c r="Q124" i="2"/>
  <c r="AC124" i="2"/>
  <c r="Y124" i="2"/>
  <c r="U124" i="2"/>
  <c r="P127" i="2"/>
  <c r="AB127" i="2"/>
  <c r="X127" i="2"/>
  <c r="T127" i="2"/>
  <c r="O129" i="2"/>
  <c r="AA129" i="2"/>
  <c r="W129" i="2"/>
  <c r="S129" i="2"/>
  <c r="P130" i="2"/>
  <c r="AB130" i="2"/>
  <c r="T130" i="2"/>
  <c r="X130" i="2"/>
  <c r="O133" i="2"/>
  <c r="AA133" i="2"/>
  <c r="W133" i="2"/>
  <c r="S133" i="2"/>
  <c r="O137" i="2"/>
  <c r="AA137" i="2"/>
  <c r="W137" i="2"/>
  <c r="S137" i="2"/>
  <c r="P140" i="2"/>
  <c r="AB140" i="2"/>
  <c r="X140" i="2"/>
  <c r="T140" i="2"/>
  <c r="Q141" i="2"/>
  <c r="AC141" i="2"/>
  <c r="Y141" i="2"/>
  <c r="U141" i="2"/>
  <c r="P144" i="2"/>
  <c r="AB144" i="2"/>
  <c r="X144" i="2"/>
  <c r="T144" i="2"/>
  <c r="P148" i="2"/>
  <c r="AB148" i="2"/>
  <c r="X148" i="2"/>
  <c r="T148" i="2"/>
  <c r="Q149" i="2"/>
  <c r="AC149" i="2"/>
  <c r="Y149" i="2"/>
  <c r="U149" i="2"/>
  <c r="P152" i="2"/>
  <c r="AB152" i="2"/>
  <c r="X152" i="2"/>
  <c r="T152" i="2"/>
  <c r="P156" i="2"/>
  <c r="AB156" i="2"/>
  <c r="X156" i="2"/>
  <c r="T156" i="2"/>
  <c r="Q157" i="2"/>
  <c r="AC157" i="2"/>
  <c r="U157" i="2"/>
  <c r="Y157" i="2"/>
  <c r="P160" i="2"/>
  <c r="AB160" i="2"/>
  <c r="X160" i="2"/>
  <c r="T160" i="2"/>
  <c r="Q161" i="2"/>
  <c r="AC161" i="2"/>
  <c r="Y161" i="2"/>
  <c r="U161" i="2"/>
  <c r="P164" i="2"/>
  <c r="AB164" i="2"/>
  <c r="T164" i="2"/>
  <c r="X164" i="2"/>
  <c r="Q165" i="2"/>
  <c r="AC165" i="2"/>
  <c r="U165" i="2"/>
  <c r="Y165" i="2"/>
  <c r="O167" i="2"/>
  <c r="AA167" i="2"/>
  <c r="W167" i="2"/>
  <c r="S167" i="2"/>
  <c r="P168" i="2"/>
  <c r="AB168" i="2"/>
  <c r="X168" i="2"/>
  <c r="T168" i="2"/>
  <c r="Q169" i="2"/>
  <c r="AC169" i="2"/>
  <c r="U169" i="2"/>
  <c r="Y169" i="2"/>
  <c r="O171" i="2"/>
  <c r="AA171" i="2"/>
  <c r="W171" i="2"/>
  <c r="S171" i="2"/>
  <c r="Q173" i="2"/>
  <c r="AC173" i="2"/>
  <c r="Y173" i="2"/>
  <c r="U173" i="2"/>
  <c r="O175" i="2"/>
  <c r="AA175" i="2"/>
  <c r="W175" i="2"/>
  <c r="S175" i="2"/>
  <c r="P176" i="2"/>
  <c r="AB176" i="2"/>
  <c r="X176" i="2"/>
  <c r="T176" i="2"/>
  <c r="O179" i="2"/>
  <c r="AA179" i="2"/>
  <c r="W179" i="2"/>
  <c r="S179" i="2"/>
  <c r="P180" i="2"/>
  <c r="AB180" i="2"/>
  <c r="X180" i="2"/>
  <c r="T180" i="2"/>
  <c r="Q181" i="2"/>
  <c r="AC181" i="2"/>
  <c r="Y181" i="2"/>
  <c r="U181" i="2"/>
  <c r="O183" i="2"/>
  <c r="AA183" i="2"/>
  <c r="W183" i="2"/>
  <c r="S183" i="2"/>
  <c r="Y24" i="2"/>
  <c r="AC24" i="2"/>
  <c r="U24" i="2"/>
  <c r="O26" i="2"/>
  <c r="AA26" i="2"/>
  <c r="W26" i="2"/>
  <c r="S26" i="2"/>
  <c r="Q28" i="2"/>
  <c r="AC28" i="2"/>
  <c r="Y28" i="2"/>
  <c r="U28" i="2"/>
  <c r="O30" i="2"/>
  <c r="AA30" i="2"/>
  <c r="W30" i="2"/>
  <c r="S30" i="2"/>
  <c r="P31" i="2"/>
  <c r="AB31" i="2"/>
  <c r="X31" i="2"/>
  <c r="T31" i="2"/>
  <c r="Q32" i="2"/>
  <c r="AC32" i="2"/>
  <c r="Y32" i="2"/>
  <c r="U32" i="2"/>
  <c r="O34" i="2"/>
  <c r="AA34" i="2"/>
  <c r="S34" i="2"/>
  <c r="W34" i="2"/>
  <c r="P35" i="2"/>
  <c r="T35" i="2"/>
  <c r="Q36" i="2"/>
  <c r="AC36" i="2"/>
  <c r="Y36" i="2"/>
  <c r="U36" i="2"/>
  <c r="P39" i="2"/>
  <c r="T39" i="2"/>
  <c r="Q40" i="2"/>
  <c r="AC40" i="2"/>
  <c r="Y40" i="2"/>
  <c r="U40" i="2"/>
  <c r="O42" i="2"/>
  <c r="AA42" i="2"/>
  <c r="W42" i="2"/>
  <c r="S42" i="2"/>
  <c r="P43" i="2"/>
  <c r="AB43" i="2"/>
  <c r="X43" i="2"/>
  <c r="T43" i="2"/>
  <c r="Q196" i="2"/>
  <c r="Y196" i="2"/>
  <c r="AC196" i="2"/>
  <c r="U196" i="2"/>
  <c r="P47" i="2"/>
  <c r="AB47" i="2"/>
  <c r="X47" i="2"/>
  <c r="T47" i="2"/>
  <c r="Q48" i="2"/>
  <c r="AC48" i="2"/>
  <c r="Y48" i="2"/>
  <c r="U48" i="2"/>
  <c r="O50" i="2"/>
  <c r="AA50" i="2"/>
  <c r="W50" i="2"/>
  <c r="S50" i="2"/>
  <c r="P51" i="2"/>
  <c r="X51" i="2"/>
  <c r="AB51" i="2"/>
  <c r="T51" i="2"/>
  <c r="Q52" i="2"/>
  <c r="AC52" i="2"/>
  <c r="Y52" i="2"/>
  <c r="U52" i="2"/>
  <c r="O54" i="2"/>
  <c r="AA54" i="2"/>
  <c r="W54" i="2"/>
  <c r="S54" i="2"/>
  <c r="Q56" i="2"/>
  <c r="AC56" i="2"/>
  <c r="Y56" i="2"/>
  <c r="U56" i="2"/>
  <c r="O58" i="2"/>
  <c r="AA58" i="2"/>
  <c r="W58" i="2"/>
  <c r="S58" i="2"/>
  <c r="P59" i="2"/>
  <c r="AB59" i="2"/>
  <c r="X59" i="2"/>
  <c r="T59" i="2"/>
  <c r="Q60" i="2"/>
  <c r="AC60" i="2"/>
  <c r="Y60" i="2"/>
  <c r="U60" i="2"/>
  <c r="O62" i="2"/>
  <c r="S62" i="2"/>
  <c r="AA62" i="2"/>
  <c r="W62" i="2"/>
  <c r="P63" i="2"/>
  <c r="AB63" i="2"/>
  <c r="X63" i="2"/>
  <c r="T63" i="2"/>
  <c r="Q64" i="2"/>
  <c r="AC64" i="2"/>
  <c r="Y64" i="2"/>
  <c r="U64" i="2"/>
  <c r="O66" i="2"/>
  <c r="AA66" i="2"/>
  <c r="W66" i="2"/>
  <c r="S66" i="2"/>
  <c r="P67" i="2"/>
  <c r="AB67" i="2"/>
  <c r="X67" i="2"/>
  <c r="T67" i="2"/>
  <c r="Q194" i="2"/>
  <c r="Y194" i="2"/>
  <c r="AC194" i="2"/>
  <c r="AC193" i="2" s="1"/>
  <c r="U194" i="2"/>
  <c r="O70" i="2"/>
  <c r="AA70" i="2"/>
  <c r="S70" i="2"/>
  <c r="W70" i="2"/>
  <c r="P71" i="2"/>
  <c r="AB71" i="2"/>
  <c r="X71" i="2"/>
  <c r="T71" i="2"/>
  <c r="Q72" i="2"/>
  <c r="AC72" i="2"/>
  <c r="Y72" i="2"/>
  <c r="U72" i="2"/>
  <c r="O74" i="2"/>
  <c r="AA74" i="2"/>
  <c r="W74" i="2"/>
  <c r="S74" i="2"/>
  <c r="P75" i="2"/>
  <c r="AB75" i="2"/>
  <c r="X75" i="2"/>
  <c r="T75" i="2"/>
  <c r="Q76" i="2"/>
  <c r="AC76" i="2"/>
  <c r="Y76" i="2"/>
  <c r="U76" i="2"/>
  <c r="O78" i="2"/>
  <c r="W78" i="2"/>
  <c r="AA78" i="2"/>
  <c r="S78" i="2"/>
  <c r="P79" i="2"/>
  <c r="AB79" i="2"/>
  <c r="X79" i="2"/>
  <c r="T79" i="2"/>
  <c r="Q80" i="2"/>
  <c r="AC80" i="2"/>
  <c r="Y80" i="2"/>
  <c r="U80" i="2"/>
  <c r="O82" i="2"/>
  <c r="S82" i="2"/>
  <c r="AA82" i="2"/>
  <c r="W82" i="2"/>
  <c r="Q84" i="2"/>
  <c r="AC84" i="2"/>
  <c r="Y84" i="2"/>
  <c r="U84" i="2"/>
  <c r="O85" i="2"/>
  <c r="AA85" i="2"/>
  <c r="W85" i="2"/>
  <c r="S85" i="2"/>
  <c r="P86" i="2"/>
  <c r="AB86" i="2"/>
  <c r="X86" i="2"/>
  <c r="T86" i="2"/>
  <c r="Q87" i="2"/>
  <c r="AC87" i="2"/>
  <c r="U87" i="2"/>
  <c r="Y87" i="2"/>
  <c r="P90" i="2"/>
  <c r="AB90" i="2"/>
  <c r="X90" i="2"/>
  <c r="T90" i="2"/>
  <c r="Q91" i="2"/>
  <c r="AC91" i="2"/>
  <c r="Y91" i="2"/>
  <c r="U91" i="2"/>
  <c r="O93" i="2"/>
  <c r="W93" i="2"/>
  <c r="AA93" i="2"/>
  <c r="S93" i="2"/>
  <c r="Q95" i="2"/>
  <c r="AC95" i="2"/>
  <c r="Y95" i="2"/>
  <c r="U95" i="2"/>
  <c r="O97" i="2"/>
  <c r="P98" i="2"/>
  <c r="AB98" i="2"/>
  <c r="X98" i="2"/>
  <c r="T98" i="2"/>
  <c r="Q99" i="2"/>
  <c r="AC99" i="2"/>
  <c r="Y99" i="2"/>
  <c r="U99" i="2"/>
  <c r="O101" i="2"/>
  <c r="AA101" i="2"/>
  <c r="W101" i="2"/>
  <c r="S101" i="2"/>
  <c r="P102" i="2"/>
  <c r="AB102" i="2"/>
  <c r="T102" i="2"/>
  <c r="X102" i="2"/>
  <c r="Q103" i="2"/>
  <c r="AC103" i="2"/>
  <c r="Y103" i="2"/>
  <c r="U103" i="2"/>
  <c r="O105" i="2"/>
  <c r="AA105" i="2"/>
  <c r="S105" i="2"/>
  <c r="W105" i="2"/>
  <c r="P106" i="2"/>
  <c r="AB106" i="2"/>
  <c r="X106" i="2"/>
  <c r="T106" i="2"/>
  <c r="Q107" i="2"/>
  <c r="Y107" i="2"/>
  <c r="AC107" i="2"/>
  <c r="U107" i="2"/>
  <c r="O109" i="2"/>
  <c r="S109" i="2"/>
  <c r="W109" i="2"/>
  <c r="AA109" i="2"/>
  <c r="P110" i="2"/>
  <c r="AB110" i="2"/>
  <c r="X110" i="2"/>
  <c r="T110" i="2"/>
  <c r="Q111" i="2"/>
  <c r="AC111" i="2"/>
  <c r="Y111" i="2"/>
  <c r="U111" i="2"/>
  <c r="O113" i="2"/>
  <c r="S113" i="2"/>
  <c r="AA113" i="2"/>
  <c r="W113" i="2"/>
  <c r="P114" i="2"/>
  <c r="X114" i="2"/>
  <c r="T114" i="2"/>
  <c r="AB114" i="2"/>
  <c r="Q115" i="2"/>
  <c r="AC115" i="2"/>
  <c r="Y115" i="2"/>
  <c r="U115" i="2"/>
  <c r="O117" i="2"/>
  <c r="AA117" i="2"/>
  <c r="W117" i="2"/>
  <c r="S117" i="2"/>
  <c r="P118" i="2"/>
  <c r="AB118" i="2"/>
  <c r="T118" i="2"/>
  <c r="X118" i="2"/>
  <c r="Q119" i="2"/>
  <c r="AC119" i="2"/>
  <c r="Y119" i="2"/>
  <c r="U119" i="2"/>
  <c r="O121" i="2"/>
  <c r="AA121" i="2"/>
  <c r="S121" i="2"/>
  <c r="W121" i="2"/>
  <c r="P122" i="2"/>
  <c r="AB122" i="2"/>
  <c r="X122" i="2"/>
  <c r="T122" i="2"/>
  <c r="Q123" i="2"/>
  <c r="AC123" i="2"/>
  <c r="Y123" i="2"/>
  <c r="U123" i="2"/>
  <c r="O125" i="2"/>
  <c r="S125" i="2"/>
  <c r="AA125" i="2"/>
  <c r="W125" i="2"/>
  <c r="Q127" i="2"/>
  <c r="AC127" i="2"/>
  <c r="Y127" i="2"/>
  <c r="U127" i="2"/>
  <c r="P129" i="2"/>
  <c r="AB129" i="2"/>
  <c r="T129" i="2"/>
  <c r="X129" i="2"/>
  <c r="Q130" i="2"/>
  <c r="Y130" i="2"/>
  <c r="U130" i="2"/>
  <c r="AC130" i="2"/>
  <c r="O132" i="2"/>
  <c r="AA132" i="2"/>
  <c r="W132" i="2"/>
  <c r="S132" i="2"/>
  <c r="P133" i="2"/>
  <c r="AB133" i="2"/>
  <c r="X133" i="2"/>
  <c r="T133" i="2"/>
  <c r="Q134" i="2"/>
  <c r="AC134" i="2"/>
  <c r="Y134" i="2"/>
  <c r="U134" i="2"/>
  <c r="O136" i="2"/>
  <c r="AA136" i="2"/>
  <c r="S136" i="2"/>
  <c r="W136" i="2"/>
  <c r="P137" i="2"/>
  <c r="AB137" i="2"/>
  <c r="X137" i="2"/>
  <c r="T137" i="2"/>
  <c r="Q138" i="2"/>
  <c r="AC138" i="2"/>
  <c r="Y138" i="2"/>
  <c r="U138" i="2"/>
  <c r="O150" i="2"/>
  <c r="S150" i="2"/>
  <c r="W150" i="2"/>
  <c r="AA150" i="2"/>
  <c r="P139" i="2"/>
  <c r="AB139" i="2"/>
  <c r="X139" i="2"/>
  <c r="T139" i="2"/>
  <c r="Q140" i="2"/>
  <c r="AC140" i="2"/>
  <c r="Y140" i="2"/>
  <c r="U140" i="2"/>
  <c r="O142" i="2"/>
  <c r="AA142" i="2"/>
  <c r="S142" i="2"/>
  <c r="W142" i="2"/>
  <c r="P143" i="2"/>
  <c r="AB143" i="2"/>
  <c r="T143" i="2"/>
  <c r="X143" i="2"/>
  <c r="Q144" i="2"/>
  <c r="AC144" i="2"/>
  <c r="Y144" i="2"/>
  <c r="U144" i="2"/>
  <c r="O146" i="2"/>
  <c r="AA146" i="2"/>
  <c r="W146" i="2"/>
  <c r="S146" i="2"/>
  <c r="Q148" i="2"/>
  <c r="AC148" i="2"/>
  <c r="U148" i="2"/>
  <c r="Y148" i="2"/>
  <c r="P151" i="2"/>
  <c r="AB151" i="2"/>
  <c r="X151" i="2"/>
  <c r="T151" i="2"/>
  <c r="Q152" i="2"/>
  <c r="AC152" i="2"/>
  <c r="Y152" i="2"/>
  <c r="U152" i="2"/>
  <c r="O154" i="2"/>
  <c r="AA154" i="2"/>
  <c r="S154" i="2"/>
  <c r="W154" i="2"/>
  <c r="Q156" i="2"/>
  <c r="AC156" i="2"/>
  <c r="Y156" i="2"/>
  <c r="U156" i="2"/>
  <c r="O158" i="2"/>
  <c r="AA158" i="2"/>
  <c r="S158" i="2"/>
  <c r="W158" i="2"/>
  <c r="P159" i="2"/>
  <c r="AB159" i="2"/>
  <c r="X159" i="2"/>
  <c r="T159" i="2"/>
  <c r="Q160" i="2"/>
  <c r="Y160" i="2"/>
  <c r="AC160" i="2"/>
  <c r="U160" i="2"/>
  <c r="Q164" i="2"/>
  <c r="AC164" i="2"/>
  <c r="Y164" i="2"/>
  <c r="U164" i="2"/>
  <c r="O166" i="2"/>
  <c r="AA166" i="2"/>
  <c r="S166" i="2"/>
  <c r="W166" i="2"/>
  <c r="P167" i="2"/>
  <c r="AB167" i="2"/>
  <c r="X167" i="2"/>
  <c r="T167" i="2"/>
  <c r="Q168" i="2"/>
  <c r="AC168" i="2"/>
  <c r="Y168" i="2"/>
  <c r="U168" i="2"/>
  <c r="O170" i="2"/>
  <c r="AA170" i="2"/>
  <c r="S170" i="2"/>
  <c r="W170" i="2"/>
  <c r="P171" i="2"/>
  <c r="AB171" i="2"/>
  <c r="T171" i="2"/>
  <c r="X171" i="2"/>
  <c r="O174" i="2"/>
  <c r="AA174" i="2"/>
  <c r="S174" i="2"/>
  <c r="W174" i="2"/>
  <c r="P175" i="2"/>
  <c r="X175" i="2"/>
  <c r="T175" i="2"/>
  <c r="AB175" i="2"/>
  <c r="Q176" i="2"/>
  <c r="AC176" i="2"/>
  <c r="Y176" i="2"/>
  <c r="U176" i="2"/>
  <c r="O178" i="2"/>
  <c r="AA178" i="2"/>
  <c r="W178" i="2"/>
  <c r="S178" i="2"/>
  <c r="P179" i="2"/>
  <c r="AB179" i="2"/>
  <c r="X179" i="2"/>
  <c r="T179" i="2"/>
  <c r="Q180" i="2"/>
  <c r="Y180" i="2"/>
  <c r="U180" i="2"/>
  <c r="AC180" i="2"/>
  <c r="O182" i="2"/>
  <c r="AA182" i="2"/>
  <c r="S182" i="2"/>
  <c r="W182" i="2"/>
  <c r="P183" i="2"/>
  <c r="AB183" i="2"/>
  <c r="X183" i="2"/>
  <c r="T183" i="2"/>
  <c r="P184" i="2"/>
  <c r="AB184" i="2"/>
  <c r="X184" i="2"/>
  <c r="T184" i="2"/>
  <c r="AA24" i="2"/>
  <c r="S24" i="2"/>
  <c r="W24" i="2"/>
  <c r="Q26" i="2"/>
  <c r="AC26" i="2"/>
  <c r="Y26" i="2"/>
  <c r="U26" i="2"/>
  <c r="Q30" i="2"/>
  <c r="AC30" i="2"/>
  <c r="Y30" i="2"/>
  <c r="U30" i="2"/>
  <c r="O36" i="2"/>
  <c r="W36" i="2"/>
  <c r="S36" i="2"/>
  <c r="AA36" i="2"/>
  <c r="P41" i="2"/>
  <c r="AB41" i="2"/>
  <c r="X41" i="2"/>
  <c r="T41" i="2"/>
  <c r="O196" i="2"/>
  <c r="W196" i="2"/>
  <c r="AA196" i="2"/>
  <c r="S196" i="2"/>
  <c r="P45" i="2"/>
  <c r="AB45" i="2"/>
  <c r="X45" i="2"/>
  <c r="T45" i="2"/>
  <c r="O48" i="2"/>
  <c r="AA48" i="2"/>
  <c r="W48" i="2"/>
  <c r="S48" i="2"/>
  <c r="P49" i="2"/>
  <c r="AB49" i="2"/>
  <c r="X49" i="2"/>
  <c r="T49" i="2"/>
  <c r="O52" i="2"/>
  <c r="W52" i="2"/>
  <c r="AA52" i="2"/>
  <c r="S52" i="2"/>
  <c r="P53" i="2"/>
  <c r="AB53" i="2"/>
  <c r="X53" i="2"/>
  <c r="T53" i="2"/>
  <c r="O56" i="2"/>
  <c r="W56" i="2"/>
  <c r="AA56" i="2"/>
  <c r="S56" i="2"/>
  <c r="AC58" i="2"/>
  <c r="Y58" i="2"/>
  <c r="U58" i="2"/>
  <c r="P61" i="2"/>
  <c r="AB61" i="2"/>
  <c r="X61" i="2"/>
  <c r="T61" i="2"/>
  <c r="O64" i="2"/>
  <c r="AA64" i="2"/>
  <c r="W64" i="2"/>
  <c r="S64" i="2"/>
  <c r="Q66" i="2"/>
  <c r="AC66" i="2"/>
  <c r="Y66" i="2"/>
  <c r="U66" i="2"/>
  <c r="Q70" i="2"/>
  <c r="AC70" i="2"/>
  <c r="Y70" i="2"/>
  <c r="U70" i="2"/>
  <c r="Q74" i="2"/>
  <c r="AC74" i="2"/>
  <c r="Y74" i="2"/>
  <c r="U74" i="2"/>
  <c r="Q78" i="2"/>
  <c r="AC78" i="2"/>
  <c r="Y78" i="2"/>
  <c r="U78" i="2"/>
  <c r="Q82" i="2"/>
  <c r="AC82" i="2"/>
  <c r="Y82" i="2"/>
  <c r="U82" i="2"/>
  <c r="Q85" i="2"/>
  <c r="AC85" i="2"/>
  <c r="Y85" i="2"/>
  <c r="U85" i="2"/>
  <c r="P88" i="2"/>
  <c r="AB88" i="2"/>
  <c r="X88" i="2"/>
  <c r="T88" i="2"/>
  <c r="O91" i="2"/>
  <c r="W91" i="2"/>
  <c r="AA91" i="2"/>
  <c r="S91" i="2"/>
  <c r="P92" i="2"/>
  <c r="AB92" i="2"/>
  <c r="X92" i="2"/>
  <c r="T92" i="2"/>
  <c r="O95" i="2"/>
  <c r="AA95" i="2"/>
  <c r="W95" i="2"/>
  <c r="S95" i="2"/>
  <c r="O99" i="2"/>
  <c r="S99" i="2"/>
  <c r="W99" i="2"/>
  <c r="AA99" i="2"/>
  <c r="Q101" i="2"/>
  <c r="AC101" i="2"/>
  <c r="Y101" i="2"/>
  <c r="U101" i="2"/>
  <c r="P104" i="2"/>
  <c r="AB104" i="2"/>
  <c r="X104" i="2"/>
  <c r="T104" i="2"/>
  <c r="P108" i="2"/>
  <c r="AB108" i="2"/>
  <c r="X108" i="2"/>
  <c r="T108" i="2"/>
  <c r="P112" i="2"/>
  <c r="AB112" i="2"/>
  <c r="X112" i="2"/>
  <c r="T112" i="2"/>
  <c r="P116" i="2"/>
  <c r="AB116" i="2"/>
  <c r="X116" i="2"/>
  <c r="T116" i="2"/>
  <c r="O119" i="2"/>
  <c r="AA119" i="2"/>
  <c r="S119" i="2"/>
  <c r="W119" i="2"/>
  <c r="Q121" i="2"/>
  <c r="AC121" i="2"/>
  <c r="Y121" i="2"/>
  <c r="U121" i="2"/>
  <c r="O123" i="2"/>
  <c r="AA123" i="2"/>
  <c r="S123" i="2"/>
  <c r="W123" i="2"/>
  <c r="Q125" i="2"/>
  <c r="AC125" i="2"/>
  <c r="Y125" i="2"/>
  <c r="U125" i="2"/>
  <c r="O127" i="2"/>
  <c r="AA127" i="2"/>
  <c r="S127" i="2"/>
  <c r="W127" i="2"/>
  <c r="O130" i="2"/>
  <c r="AA130" i="2"/>
  <c r="S130" i="2"/>
  <c r="W130" i="2"/>
  <c r="P131" i="2"/>
  <c r="T131" i="2"/>
  <c r="O134" i="2"/>
  <c r="S134" i="2"/>
  <c r="AA134" i="2"/>
  <c r="W134" i="2"/>
  <c r="O138" i="2"/>
  <c r="AA138" i="2"/>
  <c r="S138" i="2"/>
  <c r="W138" i="2"/>
  <c r="Q150" i="2"/>
  <c r="AC150" i="2"/>
  <c r="Y150" i="2"/>
  <c r="U150" i="2"/>
  <c r="O140" i="2"/>
  <c r="AA140" i="2"/>
  <c r="S140" i="2"/>
  <c r="W140" i="2"/>
  <c r="Q142" i="2"/>
  <c r="AC142" i="2"/>
  <c r="Y142" i="2"/>
  <c r="U142" i="2"/>
  <c r="Q146" i="2"/>
  <c r="AC146" i="2"/>
  <c r="Y146" i="2"/>
  <c r="U146" i="2"/>
  <c r="P149" i="2"/>
  <c r="AB149" i="2"/>
  <c r="X149" i="2"/>
  <c r="T149" i="2"/>
  <c r="P153" i="2"/>
  <c r="AB153" i="2"/>
  <c r="X153" i="2"/>
  <c r="T153" i="2"/>
  <c r="O156" i="2"/>
  <c r="AA156" i="2"/>
  <c r="S156" i="2"/>
  <c r="W156" i="2"/>
  <c r="Q158" i="2"/>
  <c r="AC158" i="2"/>
  <c r="Y158" i="2"/>
  <c r="U158" i="2"/>
  <c r="O160" i="2"/>
  <c r="S160" i="2"/>
  <c r="AA160" i="2"/>
  <c r="W160" i="2"/>
  <c r="P165" i="2"/>
  <c r="AB165" i="2"/>
  <c r="X165" i="2"/>
  <c r="T165" i="2"/>
  <c r="O168" i="2"/>
  <c r="AA168" i="2"/>
  <c r="S168" i="2"/>
  <c r="W168" i="2"/>
  <c r="O176" i="2"/>
  <c r="S176" i="2"/>
  <c r="W176" i="2"/>
  <c r="AA176" i="2"/>
  <c r="T24" i="2"/>
  <c r="X24" i="2"/>
  <c r="AB24" i="2"/>
  <c r="P28" i="2"/>
  <c r="AB28" i="2"/>
  <c r="X28" i="2"/>
  <c r="T28" i="2"/>
  <c r="O31" i="2"/>
  <c r="AA31" i="2"/>
  <c r="W31" i="2"/>
  <c r="S31" i="2"/>
  <c r="P36" i="2"/>
  <c r="AB36" i="2"/>
  <c r="T36" i="2"/>
  <c r="X36" i="2"/>
  <c r="O39" i="2"/>
  <c r="S39" i="2"/>
  <c r="O43" i="2"/>
  <c r="AA43" i="2"/>
  <c r="W43" i="2"/>
  <c r="S43" i="2"/>
  <c r="Q45" i="2"/>
  <c r="AC45" i="2"/>
  <c r="U45" i="2"/>
  <c r="Y45" i="2"/>
  <c r="P48" i="2"/>
  <c r="AB48" i="2"/>
  <c r="T48" i="2"/>
  <c r="X48" i="2"/>
  <c r="O51" i="2"/>
  <c r="AA51" i="2"/>
  <c r="W51" i="2"/>
  <c r="S51" i="2"/>
  <c r="P52" i="2"/>
  <c r="AB52" i="2"/>
  <c r="X52" i="2"/>
  <c r="T52" i="2"/>
  <c r="Q53" i="2"/>
  <c r="AC53" i="2"/>
  <c r="Y53" i="2"/>
  <c r="U53" i="2"/>
  <c r="Q57" i="2"/>
  <c r="AC57" i="2"/>
  <c r="Y57" i="2"/>
  <c r="U57" i="2"/>
  <c r="P60" i="2"/>
  <c r="AB60" i="2"/>
  <c r="T60" i="2"/>
  <c r="X60" i="2"/>
  <c r="O63" i="2"/>
  <c r="AA63" i="2"/>
  <c r="W63" i="2"/>
  <c r="S63" i="2"/>
  <c r="Q65" i="2"/>
  <c r="AC65" i="2"/>
  <c r="Y65" i="2"/>
  <c r="U65" i="2"/>
  <c r="P194" i="2"/>
  <c r="AB194" i="2"/>
  <c r="X194" i="2"/>
  <c r="T194" i="2"/>
  <c r="O71" i="2"/>
  <c r="AA71" i="2"/>
  <c r="W71" i="2"/>
  <c r="S71" i="2"/>
  <c r="Q73" i="2"/>
  <c r="AC73" i="2"/>
  <c r="Y73" i="2"/>
  <c r="U73" i="2"/>
  <c r="P76" i="2"/>
  <c r="AB76" i="2"/>
  <c r="X76" i="2"/>
  <c r="T76" i="2"/>
  <c r="Q77" i="2"/>
  <c r="AC77" i="2"/>
  <c r="Y77" i="2"/>
  <c r="U77" i="2"/>
  <c r="P80" i="2"/>
  <c r="AB80" i="2"/>
  <c r="T80" i="2"/>
  <c r="X80" i="2"/>
  <c r="Q81" i="2"/>
  <c r="AC81" i="2"/>
  <c r="Y81" i="2"/>
  <c r="U81" i="2"/>
  <c r="P84" i="2"/>
  <c r="AB84" i="2"/>
  <c r="X84" i="2"/>
  <c r="T84" i="2"/>
  <c r="O86" i="2"/>
  <c r="AA86" i="2"/>
  <c r="W86" i="2"/>
  <c r="S86" i="2"/>
  <c r="Q88" i="2"/>
  <c r="AC88" i="2"/>
  <c r="Y88" i="2"/>
  <c r="U88" i="2"/>
  <c r="O90" i="2"/>
  <c r="AA90" i="2"/>
  <c r="W90" i="2"/>
  <c r="S90" i="2"/>
  <c r="Q92" i="2"/>
  <c r="AC92" i="2"/>
  <c r="Y92" i="2"/>
  <c r="U92" i="2"/>
  <c r="P95" i="2"/>
  <c r="AB95" i="2"/>
  <c r="X95" i="2"/>
  <c r="T95" i="2"/>
  <c r="O98" i="2"/>
  <c r="AA98" i="2"/>
  <c r="W98" i="2"/>
  <c r="S98" i="2"/>
  <c r="P99" i="2"/>
  <c r="AB99" i="2"/>
  <c r="T99" i="2"/>
  <c r="X99" i="2"/>
  <c r="O102" i="2"/>
  <c r="AA102" i="2"/>
  <c r="W102" i="2"/>
  <c r="S102" i="2"/>
  <c r="Q104" i="2"/>
  <c r="AC104" i="2"/>
  <c r="Y104" i="2"/>
  <c r="U104" i="2"/>
  <c r="P107" i="2"/>
  <c r="AB107" i="2"/>
  <c r="X107" i="2"/>
  <c r="T107" i="2"/>
  <c r="O110" i="2"/>
  <c r="AA110" i="2"/>
  <c r="W110" i="2"/>
  <c r="S110" i="2"/>
  <c r="P111" i="2"/>
  <c r="AB111" i="2"/>
  <c r="X111" i="2"/>
  <c r="T111" i="2"/>
  <c r="O114" i="2"/>
  <c r="AA114" i="2"/>
  <c r="W114" i="2"/>
  <c r="S114" i="2"/>
  <c r="Q116" i="2"/>
  <c r="AC116" i="2"/>
  <c r="Y116" i="2"/>
  <c r="U116" i="2"/>
  <c r="O118" i="2"/>
  <c r="AA118" i="2"/>
  <c r="W118" i="2"/>
  <c r="S118" i="2"/>
  <c r="Q120" i="2"/>
  <c r="AC120" i="2"/>
  <c r="Y120" i="2"/>
  <c r="U120" i="2"/>
  <c r="P123" i="2"/>
  <c r="AB123" i="2"/>
  <c r="X123" i="2"/>
  <c r="T123" i="2"/>
  <c r="Q131" i="2"/>
  <c r="U131" i="2"/>
  <c r="P134" i="2"/>
  <c r="AB134" i="2"/>
  <c r="X134" i="2"/>
  <c r="T134" i="2"/>
  <c r="Q135" i="2"/>
  <c r="AC135" i="2"/>
  <c r="Y135" i="2"/>
  <c r="U135" i="2"/>
  <c r="P138" i="2"/>
  <c r="AB138" i="2"/>
  <c r="X138" i="2"/>
  <c r="T138" i="2"/>
  <c r="O139" i="2"/>
  <c r="AA139" i="2"/>
  <c r="W139" i="2"/>
  <c r="S139" i="2"/>
  <c r="O143" i="2"/>
  <c r="AA143" i="2"/>
  <c r="W143" i="2"/>
  <c r="S143" i="2"/>
  <c r="Q145" i="2"/>
  <c r="AC145" i="2"/>
  <c r="U145" i="2"/>
  <c r="Y145" i="2"/>
  <c r="O151" i="2"/>
  <c r="AA151" i="2"/>
  <c r="W151" i="2"/>
  <c r="S151" i="2"/>
  <c r="Q153" i="2"/>
  <c r="AC153" i="2"/>
  <c r="Y153" i="2"/>
  <c r="U153" i="2"/>
  <c r="O159" i="2"/>
  <c r="AA159" i="2"/>
  <c r="W159" i="2"/>
  <c r="S159" i="2"/>
  <c r="O184" i="2"/>
  <c r="AA184" i="2"/>
  <c r="W184" i="2"/>
  <c r="S184" i="2"/>
  <c r="O25" i="2"/>
  <c r="S25" i="2"/>
  <c r="AA25" i="2"/>
  <c r="W25" i="2"/>
  <c r="P26" i="2"/>
  <c r="AB26" i="2"/>
  <c r="X26" i="2"/>
  <c r="T26" i="2"/>
  <c r="O29" i="2"/>
  <c r="AA29" i="2"/>
  <c r="W29" i="2"/>
  <c r="S29" i="2"/>
  <c r="P30" i="2"/>
  <c r="X30" i="2"/>
  <c r="AB30" i="2"/>
  <c r="T30" i="2"/>
  <c r="Q31" i="2"/>
  <c r="AC31" i="2"/>
  <c r="Y31" i="2"/>
  <c r="U31" i="2"/>
  <c r="P34" i="2"/>
  <c r="AB34" i="2"/>
  <c r="X34" i="2"/>
  <c r="T34" i="2"/>
  <c r="Q35" i="2"/>
  <c r="U35" i="2"/>
  <c r="O195" i="2"/>
  <c r="AA195" i="2"/>
  <c r="W195" i="2"/>
  <c r="S195" i="2"/>
  <c r="Q39" i="2"/>
  <c r="U39" i="2"/>
  <c r="O41" i="2"/>
  <c r="AA41" i="2"/>
  <c r="S41" i="2"/>
  <c r="W41" i="2"/>
  <c r="P42" i="2"/>
  <c r="AB42" i="2"/>
  <c r="X42" i="2"/>
  <c r="T42" i="2"/>
  <c r="Q43" i="2"/>
  <c r="AC43" i="2"/>
  <c r="Y43" i="2"/>
  <c r="U43" i="2"/>
  <c r="O45" i="2"/>
  <c r="AA45" i="2"/>
  <c r="W45" i="2"/>
  <c r="S45" i="2"/>
  <c r="Q47" i="2"/>
  <c r="AC47" i="2"/>
  <c r="Y47" i="2"/>
  <c r="U47" i="2"/>
  <c r="O49" i="2"/>
  <c r="AA49" i="2"/>
  <c r="W49" i="2"/>
  <c r="S49" i="2"/>
  <c r="P50" i="2"/>
  <c r="AB50" i="2"/>
  <c r="X50" i="2"/>
  <c r="T50" i="2"/>
  <c r="Q51" i="2"/>
  <c r="AC51" i="2"/>
  <c r="Y51" i="2"/>
  <c r="U51" i="2"/>
  <c r="O53" i="2"/>
  <c r="AA53" i="2"/>
  <c r="W53" i="2"/>
  <c r="S53" i="2"/>
  <c r="P54" i="2"/>
  <c r="AB54" i="2"/>
  <c r="X54" i="2"/>
  <c r="T54" i="2"/>
  <c r="O57" i="2"/>
  <c r="W57" i="2"/>
  <c r="AA57" i="2"/>
  <c r="S57" i="2"/>
  <c r="AB58" i="2"/>
  <c r="X58" i="2"/>
  <c r="T58" i="2"/>
  <c r="Q59" i="2"/>
  <c r="AC59" i="2"/>
  <c r="Y59" i="2"/>
  <c r="U59" i="2"/>
  <c r="O61" i="2"/>
  <c r="AA61" i="2"/>
  <c r="W61" i="2"/>
  <c r="S61" i="2"/>
  <c r="P62" i="2"/>
  <c r="X62" i="2"/>
  <c r="AB62" i="2"/>
  <c r="T62" i="2"/>
  <c r="Q63" i="2"/>
  <c r="AC63" i="2"/>
  <c r="Y63" i="2"/>
  <c r="U63" i="2"/>
  <c r="O65" i="2"/>
  <c r="AA65" i="2"/>
  <c r="W65" i="2"/>
  <c r="S65" i="2"/>
  <c r="P66" i="2"/>
  <c r="AB66" i="2"/>
  <c r="X66" i="2"/>
  <c r="T66" i="2"/>
  <c r="Q67" i="2"/>
  <c r="AC67" i="2"/>
  <c r="Y67" i="2"/>
  <c r="U67" i="2"/>
  <c r="O69" i="2"/>
  <c r="AA69" i="2"/>
  <c r="W69" i="2"/>
  <c r="S69" i="2"/>
  <c r="P70" i="2"/>
  <c r="X70" i="2"/>
  <c r="AB70" i="2"/>
  <c r="T70" i="2"/>
  <c r="Q71" i="2"/>
  <c r="AC71" i="2"/>
  <c r="Y71" i="2"/>
  <c r="U71" i="2"/>
  <c r="O73" i="2"/>
  <c r="AA73" i="2"/>
  <c r="W73" i="2"/>
  <c r="S73" i="2"/>
  <c r="P74" i="2"/>
  <c r="AB74" i="2"/>
  <c r="X74" i="2"/>
  <c r="T74" i="2"/>
  <c r="Q75" i="2"/>
  <c r="AC75" i="2"/>
  <c r="Y75" i="2"/>
  <c r="U75" i="2"/>
  <c r="O77" i="2"/>
  <c r="AA77" i="2"/>
  <c r="S77" i="2"/>
  <c r="W77" i="2"/>
  <c r="P78" i="2"/>
  <c r="AB78" i="2"/>
  <c r="X78" i="2"/>
  <c r="T78" i="2"/>
  <c r="Q79" i="2"/>
  <c r="AC79" i="2"/>
  <c r="Y79" i="2"/>
  <c r="U79" i="2"/>
  <c r="O81" i="2"/>
  <c r="AA81" i="2"/>
  <c r="W81" i="2"/>
  <c r="S81" i="2"/>
  <c r="P82" i="2"/>
  <c r="AB82" i="2"/>
  <c r="X82" i="2"/>
  <c r="T82" i="2"/>
  <c r="P85" i="2"/>
  <c r="AB85" i="2"/>
  <c r="X85" i="2"/>
  <c r="T85" i="2"/>
  <c r="Q86" i="2"/>
  <c r="AC86" i="2"/>
  <c r="Y86" i="2"/>
  <c r="U86" i="2"/>
  <c r="O88" i="2"/>
  <c r="AA88" i="2"/>
  <c r="W88" i="2"/>
  <c r="S88" i="2"/>
  <c r="Q90" i="2"/>
  <c r="AC90" i="2"/>
  <c r="Y90" i="2"/>
  <c r="U90" i="2"/>
  <c r="O92" i="2"/>
  <c r="W92" i="2"/>
  <c r="AA92" i="2"/>
  <c r="S92" i="2"/>
  <c r="P93" i="2"/>
  <c r="X93" i="2"/>
  <c r="AB93" i="2"/>
  <c r="T93" i="2"/>
  <c r="O96" i="2"/>
  <c r="AA96" i="2"/>
  <c r="W96" i="2"/>
  <c r="S96" i="2"/>
  <c r="P97" i="2"/>
  <c r="Q98" i="2"/>
  <c r="AC98" i="2"/>
  <c r="Y98" i="2"/>
  <c r="U98" i="2"/>
  <c r="O100" i="2"/>
  <c r="AA100" i="2"/>
  <c r="W100" i="2"/>
  <c r="S100" i="2"/>
  <c r="P101" i="2"/>
  <c r="X101" i="2"/>
  <c r="AB101" i="2"/>
  <c r="T101" i="2"/>
  <c r="Q102" i="2"/>
  <c r="AC102" i="2"/>
  <c r="Y102" i="2"/>
  <c r="U102" i="2"/>
  <c r="O104" i="2"/>
  <c r="AA104" i="2"/>
  <c r="S104" i="2"/>
  <c r="W104" i="2"/>
  <c r="P105" i="2"/>
  <c r="AB105" i="2"/>
  <c r="X105" i="2"/>
  <c r="T105" i="2"/>
  <c r="Q106" i="2"/>
  <c r="AC106" i="2"/>
  <c r="Y106" i="2"/>
  <c r="U106" i="2"/>
  <c r="O108" i="2"/>
  <c r="AA108" i="2"/>
  <c r="W108" i="2"/>
  <c r="S108" i="2"/>
  <c r="P109" i="2"/>
  <c r="AB109" i="2"/>
  <c r="T109" i="2"/>
  <c r="X109" i="2"/>
  <c r="Q110" i="2"/>
  <c r="AC110" i="2"/>
  <c r="Y110" i="2"/>
  <c r="U110" i="2"/>
  <c r="O112" i="2"/>
  <c r="AA112" i="2"/>
  <c r="W112" i="2"/>
  <c r="S112" i="2"/>
  <c r="P113" i="2"/>
  <c r="AB113" i="2"/>
  <c r="X113" i="2"/>
  <c r="T113" i="2"/>
  <c r="Q114" i="2"/>
  <c r="AC114" i="2"/>
  <c r="Y114" i="2"/>
  <c r="U114" i="2"/>
  <c r="O116" i="2"/>
  <c r="AA116" i="2"/>
  <c r="W116" i="2"/>
  <c r="S116" i="2"/>
  <c r="P117" i="2"/>
  <c r="AB117" i="2"/>
  <c r="X117" i="2"/>
  <c r="T117" i="2"/>
  <c r="Q118" i="2"/>
  <c r="AC118" i="2"/>
  <c r="Y118" i="2"/>
  <c r="U118" i="2"/>
  <c r="O120" i="2"/>
  <c r="AA120" i="2"/>
  <c r="S120" i="2"/>
  <c r="W120" i="2"/>
  <c r="P121" i="2"/>
  <c r="AB121" i="2"/>
  <c r="X121" i="2"/>
  <c r="T121" i="2"/>
  <c r="Q122" i="2"/>
  <c r="AC122" i="2"/>
  <c r="Y122" i="2"/>
  <c r="U122" i="2"/>
  <c r="O124" i="2"/>
  <c r="AA124" i="2"/>
  <c r="W124" i="2"/>
  <c r="S124" i="2"/>
  <c r="P125" i="2"/>
  <c r="T125" i="2"/>
  <c r="X125" i="2"/>
  <c r="AB125" i="2"/>
  <c r="Q129" i="2"/>
  <c r="AC129" i="2"/>
  <c r="Y129" i="2"/>
  <c r="U129" i="2"/>
  <c r="O131" i="2"/>
  <c r="S131" i="2"/>
  <c r="P132" i="2"/>
  <c r="AB132" i="2"/>
  <c r="X132" i="2"/>
  <c r="T132" i="2"/>
  <c r="Q133" i="2"/>
  <c r="AC133" i="2"/>
  <c r="Y133" i="2"/>
  <c r="U133" i="2"/>
  <c r="O135" i="2"/>
  <c r="S135" i="2"/>
  <c r="AA135" i="2"/>
  <c r="W135" i="2"/>
  <c r="P136" i="2"/>
  <c r="AB136" i="2"/>
  <c r="T136" i="2"/>
  <c r="X136" i="2"/>
  <c r="Q137" i="2"/>
  <c r="AC137" i="2"/>
  <c r="Y137" i="2"/>
  <c r="U137" i="2"/>
  <c r="P150" i="2"/>
  <c r="AB150" i="2"/>
  <c r="X150" i="2"/>
  <c r="T150" i="2"/>
  <c r="Q139" i="2"/>
  <c r="Y139" i="2"/>
  <c r="AC139" i="2"/>
  <c r="U139" i="2"/>
  <c r="O141" i="2"/>
  <c r="AA141" i="2"/>
  <c r="W141" i="2"/>
  <c r="S141" i="2"/>
  <c r="P142" i="2"/>
  <c r="AB142" i="2"/>
  <c r="T142" i="2"/>
  <c r="X142" i="2"/>
  <c r="Q143" i="2"/>
  <c r="AC143" i="2"/>
  <c r="Y143" i="2"/>
  <c r="U143" i="2"/>
  <c r="O145" i="2"/>
  <c r="AA145" i="2"/>
  <c r="W145" i="2"/>
  <c r="S145" i="2"/>
  <c r="P146" i="2"/>
  <c r="AB146" i="2"/>
  <c r="X146" i="2"/>
  <c r="T146" i="2"/>
  <c r="O149" i="2"/>
  <c r="AA149" i="2"/>
  <c r="S149" i="2"/>
  <c r="W149" i="2"/>
  <c r="Q151" i="2"/>
  <c r="AC151" i="2"/>
  <c r="Y151" i="2"/>
  <c r="U151" i="2"/>
  <c r="O153" i="2"/>
  <c r="W153" i="2"/>
  <c r="S153" i="2"/>
  <c r="AA153" i="2"/>
  <c r="P154" i="2"/>
  <c r="AB154" i="2"/>
  <c r="X154" i="2"/>
  <c r="T154" i="2"/>
  <c r="O157" i="2"/>
  <c r="AA157" i="2"/>
  <c r="W157" i="2"/>
  <c r="S157" i="2"/>
  <c r="P158" i="2"/>
  <c r="AB158" i="2"/>
  <c r="T158" i="2"/>
  <c r="X158" i="2"/>
  <c r="Q159" i="2"/>
  <c r="AC159" i="2"/>
  <c r="Y159" i="2"/>
  <c r="U159" i="2"/>
  <c r="O161" i="2"/>
  <c r="AA161" i="2"/>
  <c r="W161" i="2"/>
  <c r="S161" i="2"/>
  <c r="O165" i="2"/>
  <c r="S165" i="2"/>
  <c r="W165" i="2"/>
  <c r="AA165" i="2"/>
  <c r="P166" i="2"/>
  <c r="AB166" i="2"/>
  <c r="X166" i="2"/>
  <c r="T166" i="2"/>
  <c r="Q167" i="2"/>
  <c r="AC167" i="2"/>
  <c r="Y167" i="2"/>
  <c r="U167" i="2"/>
  <c r="O169" i="2"/>
  <c r="AA169" i="2"/>
  <c r="W169" i="2"/>
  <c r="S169" i="2"/>
  <c r="P170" i="2"/>
  <c r="AB170" i="2"/>
  <c r="T170" i="2"/>
  <c r="X170" i="2"/>
  <c r="Q171" i="2"/>
  <c r="Y171" i="2"/>
  <c r="U171" i="2"/>
  <c r="AC171" i="2"/>
  <c r="O173" i="2"/>
  <c r="AA173" i="2"/>
  <c r="W173" i="2"/>
  <c r="S173" i="2"/>
  <c r="P174" i="2"/>
  <c r="AB174" i="2"/>
  <c r="X174" i="2"/>
  <c r="T174" i="2"/>
  <c r="Q175" i="2"/>
  <c r="AC175" i="2"/>
  <c r="Y175" i="2"/>
  <c r="U175" i="2"/>
  <c r="P178" i="2"/>
  <c r="AB178" i="2"/>
  <c r="X178" i="2"/>
  <c r="T178" i="2"/>
  <c r="Q179" i="2"/>
  <c r="Y179" i="2"/>
  <c r="AC179" i="2"/>
  <c r="U179" i="2"/>
  <c r="O181" i="2"/>
  <c r="S181" i="2"/>
  <c r="AA181" i="2"/>
  <c r="W181" i="2"/>
  <c r="P182" i="2"/>
  <c r="AB182" i="2"/>
  <c r="X182" i="2"/>
  <c r="T182" i="2"/>
  <c r="Q183" i="2"/>
  <c r="AC183" i="2"/>
  <c r="Y183" i="2"/>
  <c r="U183" i="2"/>
  <c r="Q184" i="2"/>
  <c r="AC184" i="2"/>
  <c r="Y184" i="2"/>
  <c r="U184" i="2"/>
  <c r="O24" i="2"/>
  <c r="I80" i="2"/>
  <c r="I56" i="2"/>
  <c r="I115" i="2"/>
  <c r="I119" i="2"/>
  <c r="I103" i="2"/>
  <c r="I110" i="2"/>
  <c r="I140" i="2"/>
  <c r="I168" i="2"/>
  <c r="I32" i="2"/>
  <c r="I77" i="2"/>
  <c r="I53" i="2"/>
  <c r="I79" i="2"/>
  <c r="I92" i="2"/>
  <c r="I102" i="2"/>
  <c r="I114" i="2"/>
  <c r="I180" i="2"/>
  <c r="I31" i="2"/>
  <c r="I40" i="2"/>
  <c r="I48" i="2"/>
  <c r="I61" i="2"/>
  <c r="I133" i="2"/>
  <c r="I160" i="2"/>
  <c r="I30" i="2"/>
  <c r="I34" i="2"/>
  <c r="I39" i="2"/>
  <c r="I45" i="2"/>
  <c r="I64" i="2"/>
  <c r="I69" i="2"/>
  <c r="I108" i="2"/>
  <c r="I134" i="2"/>
  <c r="I164" i="2"/>
  <c r="I170" i="2"/>
  <c r="I70" i="2"/>
  <c r="I71" i="2"/>
  <c r="I100" i="2"/>
  <c r="I26" i="2"/>
  <c r="I24" i="2"/>
  <c r="I41" i="2"/>
  <c r="I47" i="2"/>
  <c r="I72" i="2"/>
  <c r="I78" i="2"/>
  <c r="I176" i="2"/>
  <c r="I178" i="2"/>
  <c r="I87" i="2"/>
  <c r="I95" i="2"/>
  <c r="I111" i="2"/>
  <c r="I118" i="2"/>
  <c r="I127" i="2"/>
  <c r="I139" i="2"/>
  <c r="I121" i="2"/>
  <c r="I125" i="2"/>
  <c r="I132" i="2"/>
  <c r="I59" i="2"/>
  <c r="I76" i="2"/>
  <c r="I90" i="2"/>
  <c r="I116" i="2"/>
  <c r="I51" i="2"/>
  <c r="I194" i="2"/>
  <c r="I88" i="2"/>
  <c r="I101" i="2"/>
  <c r="I129" i="2"/>
  <c r="I146" i="2"/>
  <c r="I57" i="2"/>
  <c r="I63" i="2"/>
  <c r="I106" i="2"/>
  <c r="I112" i="2"/>
  <c r="P24" i="2"/>
  <c r="I28" i="2"/>
  <c r="I35" i="2"/>
  <c r="I36" i="2"/>
  <c r="I43" i="2"/>
  <c r="I49" i="2"/>
  <c r="I60" i="2"/>
  <c r="I62" i="2"/>
  <c r="I75" i="2"/>
  <c r="I81" i="2"/>
  <c r="I86" i="2"/>
  <c r="I91" i="2"/>
  <c r="I93" i="2"/>
  <c r="I109" i="2"/>
  <c r="I196" i="2"/>
  <c r="I65" i="2"/>
  <c r="I25" i="2"/>
  <c r="I29" i="2"/>
  <c r="I195" i="2"/>
  <c r="I52" i="2"/>
  <c r="I54" i="2"/>
  <c r="I67" i="2"/>
  <c r="I73" i="2"/>
  <c r="I84" i="2"/>
  <c r="I85" i="2"/>
  <c r="I98" i="2"/>
  <c r="I122" i="2"/>
  <c r="Q24" i="2"/>
  <c r="I42" i="2"/>
  <c r="I50" i="2"/>
  <c r="I58" i="2"/>
  <c r="I66" i="2"/>
  <c r="I74" i="2"/>
  <c r="I82" i="2"/>
  <c r="I96" i="2"/>
  <c r="I104" i="2"/>
  <c r="I105" i="2"/>
  <c r="I113" i="2"/>
  <c r="I117" i="2"/>
  <c r="I123" i="2"/>
  <c r="I130" i="2"/>
  <c r="I138" i="2"/>
  <c r="I143" i="2"/>
  <c r="I154" i="2"/>
  <c r="I159" i="2"/>
  <c r="I175" i="2"/>
  <c r="I99" i="2"/>
  <c r="I107" i="2"/>
  <c r="I150" i="2"/>
  <c r="I158" i="2"/>
  <c r="I173" i="2"/>
  <c r="I174" i="2"/>
  <c r="I124" i="2"/>
  <c r="I131" i="2"/>
  <c r="I137" i="2"/>
  <c r="I144" i="2"/>
  <c r="I120" i="2"/>
  <c r="I135" i="2"/>
  <c r="I136" i="2"/>
  <c r="I141" i="2"/>
  <c r="I142" i="2"/>
  <c r="I161" i="2"/>
  <c r="I179" i="2"/>
  <c r="I165" i="2"/>
  <c r="I167" i="2"/>
  <c r="I181" i="2"/>
  <c r="I183" i="2"/>
  <c r="I145" i="2"/>
  <c r="I148" i="2"/>
  <c r="I152" i="2"/>
  <c r="I156" i="2"/>
  <c r="I166" i="2"/>
  <c r="I169" i="2"/>
  <c r="I171" i="2"/>
  <c r="I182" i="2"/>
  <c r="I184" i="2"/>
  <c r="I149" i="2"/>
  <c r="I151" i="2"/>
  <c r="I153" i="2"/>
  <c r="I157" i="2"/>
  <c r="Y193" i="2" l="1"/>
  <c r="U193" i="2"/>
  <c r="X193" i="2"/>
  <c r="S193" i="2"/>
  <c r="I193" i="2"/>
  <c r="AB193" i="2"/>
  <c r="AA193" i="2"/>
  <c r="W193" i="2"/>
  <c r="T193" i="2"/>
</calcChain>
</file>

<file path=xl/sharedStrings.xml><?xml version="1.0" encoding="utf-8"?>
<sst xmlns="http://schemas.openxmlformats.org/spreadsheetml/2006/main" count="262" uniqueCount="257">
  <si>
    <t>Name Institution:</t>
  </si>
  <si>
    <t>Stud. Pflege HF/FH</t>
  </si>
  <si>
    <t>Lernende EFZ</t>
  </si>
  <si>
    <t>Lernende  AGS</t>
  </si>
  <si>
    <t>Spitexverein Flaachtal</t>
  </si>
  <si>
    <t>Katholische Krankenpflege Oberi</t>
  </si>
  <si>
    <t>Spitex Verein Wädenswil</t>
  </si>
  <si>
    <t>Evangelische Spitex Winterthur</t>
  </si>
  <si>
    <t>Verein SPITEX Küsnacht</t>
  </si>
  <si>
    <t>Spitex-Dienste Bäretswil</t>
  </si>
  <si>
    <t>Spitex Wald und Fischenthal</t>
  </si>
  <si>
    <t>Stiftung Alterswohnungen der Stadt Zürich</t>
  </si>
  <si>
    <t>Spitex Kilchberg Rüschlikon</t>
  </si>
  <si>
    <t>Spitex-Zentrum Stadel-Bachs-Weiach</t>
  </si>
  <si>
    <t>SPITEX Pfannenstiel</t>
  </si>
  <si>
    <t>Spitex Richterswil / Samstagern</t>
  </si>
  <si>
    <t>VitaFutura Spitex Volketswil</t>
  </si>
  <si>
    <t>Spitex Pfäffikon-Hittnau</t>
  </si>
  <si>
    <t>Spitex Stäfa</t>
  </si>
  <si>
    <t>Regio-Spitex Limmattal</t>
  </si>
  <si>
    <t>Spitex Uitikon-Waldegg</t>
  </si>
  <si>
    <t>Spitex Zentrum Sunnegarte AG</t>
  </si>
  <si>
    <t>Spitex Buchs-Dällikon</t>
  </si>
  <si>
    <t>Spitex Greifensee</t>
  </si>
  <si>
    <t>Spitex Glattal</t>
  </si>
  <si>
    <t>Spitex Steinmaur-Neerach</t>
  </si>
  <si>
    <t>kispex</t>
  </si>
  <si>
    <t>Spitex Neftenbach-Pfungen-Dättlikon</t>
  </si>
  <si>
    <t>Spitex-Verein Winkel-Rüti</t>
  </si>
  <si>
    <t>Spitex-Verein Rafz</t>
  </si>
  <si>
    <t>Spitex-Verein Oberglatt</t>
  </si>
  <si>
    <t>Verein für Spitex-Dienste Otelfingen u. Umgebung</t>
  </si>
  <si>
    <t>Verein Spitex-Dienste Elsau/Schlatt</t>
  </si>
  <si>
    <t>Spitex-Verein Zollikon</t>
  </si>
  <si>
    <t>Spitex Region Bülach</t>
  </si>
  <si>
    <t>Alters- und Spitexzentrum Dübendorf</t>
  </si>
  <si>
    <t>Stiftung Spitex Eulachtal</t>
  </si>
  <si>
    <t>Spitex Embrachertal</t>
  </si>
  <si>
    <t>Spitex-Verein Feuerthalen/Langwiesen</t>
  </si>
  <si>
    <t>Spitex-Verein Opfikon-Glattbrugg</t>
  </si>
  <si>
    <t>Spitex Grüningen</t>
  </si>
  <si>
    <t>Spitex RegioSeuzach</t>
  </si>
  <si>
    <t>Spitex Horgen-Oberrieden</t>
  </si>
  <si>
    <t>Spitex Stadt Kloten</t>
  </si>
  <si>
    <t>Spitex Langnau am Albis</t>
  </si>
  <si>
    <t>Spitex Weinland Mitte</t>
  </si>
  <si>
    <t>Spitex rechtes Limmattal</t>
  </si>
  <si>
    <t>Spitex Oetwil am See</t>
  </si>
  <si>
    <t>Spitex Wehntal</t>
  </si>
  <si>
    <t>Spitex Schwerzenbach</t>
  </si>
  <si>
    <t>Spitex Verein Dürnten</t>
  </si>
  <si>
    <t>Spitex am Kohlfirst</t>
  </si>
  <si>
    <t>Katholische Spitex Winterthur</t>
  </si>
  <si>
    <t>Spitex Uster</t>
  </si>
  <si>
    <t>Spitex der Stadt Winterthur</t>
  </si>
  <si>
    <t>Spitex - Residenz Neumünster Park</t>
  </si>
  <si>
    <t>Spitex Zürich Sihl</t>
  </si>
  <si>
    <t>mobiles Palliative Care Team (MPCT)</t>
  </si>
  <si>
    <t>Stiftung ORBETAN</t>
  </si>
  <si>
    <t>AZ am Bach Spitex</t>
  </si>
  <si>
    <t>Spitex am Rhein</t>
  </si>
  <si>
    <t>Spitex Betreutes Wohnen</t>
  </si>
  <si>
    <t>Spitex Senevita Obstgarten</t>
  </si>
  <si>
    <t>Spitex Regio ZO</t>
  </si>
  <si>
    <t>KZU Spitex</t>
  </si>
  <si>
    <t>wisli psychiatrische Spitex</t>
  </si>
  <si>
    <t>PPS Vanessa Leutwiler GmbH</t>
  </si>
  <si>
    <t>Spitex Zürichsee</t>
  </si>
  <si>
    <t>Spitex Perle</t>
  </si>
  <si>
    <t>Spitex Stiftung Amalie Widmer</t>
  </si>
  <si>
    <t>Serata Spitex</t>
  </si>
  <si>
    <t>Permed AG</t>
  </si>
  <si>
    <t>Spitex für Stadt und Land</t>
  </si>
  <si>
    <t>Heimex</t>
  </si>
  <si>
    <t>Medi Ta Na GmbH</t>
  </si>
  <si>
    <t>Internursing Care AG</t>
  </si>
  <si>
    <t>Züri-Pflege GmbH</t>
  </si>
  <si>
    <t>Spitex Polysan GmbH</t>
  </si>
  <si>
    <t>Spitex human GmbH</t>
  </si>
  <si>
    <t>AVITA Spitex</t>
  </si>
  <si>
    <t>Spitex WohnSch</t>
  </si>
  <si>
    <t>Spitex Futura 24 GmbH</t>
  </si>
  <si>
    <t>SPITEX a TAG &amp; NACHT GmbH</t>
  </si>
  <si>
    <t>Spitex Plus 24 GmbH</t>
  </si>
  <si>
    <t>Spitex zur Mühle AG</t>
  </si>
  <si>
    <t>Stiftung Kind und Familie KiFA Schweiz</t>
  </si>
  <si>
    <t>High Tech Home Care AG</t>
  </si>
  <si>
    <t>Psychiatriespitex Zürich GmbH</t>
  </si>
  <si>
    <t>Spitex Wiesengrund</t>
  </si>
  <si>
    <t>Spitex Konradhof</t>
  </si>
  <si>
    <t>Spitex Spirgarten</t>
  </si>
  <si>
    <t>Senevita Residenz Nordlicht Spitex</t>
  </si>
  <si>
    <t>Spitex Sunnmatt</t>
  </si>
  <si>
    <t>Spitex AZ Hottingen</t>
  </si>
  <si>
    <t>ALPHA Spitex GmbH</t>
  </si>
  <si>
    <t>Stiftung Loogarten Spitex</t>
  </si>
  <si>
    <t>private Care AG</t>
  </si>
  <si>
    <t>Spitex FeMo GmbH</t>
  </si>
  <si>
    <t>Pflegevisite GmbH</t>
  </si>
  <si>
    <t>Spitex Diakonie Bethanien</t>
  </si>
  <si>
    <t>Tertianum Spitex</t>
  </si>
  <si>
    <t>Komfortspitex GmbH</t>
  </si>
  <si>
    <t>Oase am Rhein AG</t>
  </si>
  <si>
    <t>Spitex TEZANA GmbH</t>
  </si>
  <si>
    <t>HausPflegeService.ch</t>
  </si>
  <si>
    <t>Spitex-Medimex</t>
  </si>
  <si>
    <t>Gesundheitsdienst IMPULS</t>
  </si>
  <si>
    <t>Spitex SIKNA</t>
  </si>
  <si>
    <t>CarePeople AG</t>
  </si>
  <si>
    <t>Züri-Spitex N. Rasuro</t>
  </si>
  <si>
    <t>Spitex care-win24</t>
  </si>
  <si>
    <t>Casa Cura Plus</t>
  </si>
  <si>
    <t>Spitex Orchidee</t>
  </si>
  <si>
    <t>Spitex MediKo</t>
  </si>
  <si>
    <t>Spitex z'Züri dähei GmbH</t>
  </si>
  <si>
    <t>Uni Spitex 24</t>
  </si>
  <si>
    <t>Spitex BajRon</t>
  </si>
  <si>
    <t>Spitex OnPaC</t>
  </si>
  <si>
    <t>Spitex Home-Help</t>
  </si>
  <si>
    <t>Spitex Züri Unterland</t>
  </si>
  <si>
    <t>Spitex Bauma</t>
  </si>
  <si>
    <t>Spitex-Dienste Bassersdorf-Nürensdorf-Brütten</t>
  </si>
  <si>
    <t>Verein Lunge Zürich</t>
  </si>
  <si>
    <t>Spitex AGZ Dietikon</t>
  </si>
  <si>
    <t>Spitex Sonnengarten</t>
  </si>
  <si>
    <t>Spitex Bachtel AG</t>
  </si>
  <si>
    <t>SPITEX Kempt</t>
  </si>
  <si>
    <t>PHS Private Care</t>
  </si>
  <si>
    <t>Spitex Oase Rümlang</t>
  </si>
  <si>
    <t>Palliative Care Spitex</t>
  </si>
  <si>
    <t>Spitex Neuhof</t>
  </si>
  <si>
    <t>Spitex Tertianum Bubenholz</t>
  </si>
  <si>
    <t>Spitex Wagner</t>
  </si>
  <si>
    <t>Spitex Puls24Personal</t>
  </si>
  <si>
    <t>Spitex Residenz Küsnacht</t>
  </si>
  <si>
    <t>Spitex ahaa care</t>
  </si>
  <si>
    <t>Spitex FlexMed</t>
  </si>
  <si>
    <t>Spitex Senevita Limmatfeld</t>
  </si>
  <si>
    <t>Spitex SavoSana</t>
  </si>
  <si>
    <t>Total KLV Std. 2016 pro Spitex:</t>
  </si>
  <si>
    <t>Anzahl Studierende/Lernende in Ausbildung 2016</t>
  </si>
  <si>
    <t>2016 Deckungsgrad mit 100% Soll-Berechnung</t>
  </si>
  <si>
    <t>Total SOLL Ausb.plätze  (100%)</t>
  </si>
  <si>
    <t>Überblick berechnete Soll-Leistungen für die Jahre 2019 bis 2021</t>
  </si>
  <si>
    <t>Pflege HF/FH</t>
  </si>
  <si>
    <t>EFZ Ausb.</t>
  </si>
  <si>
    <t>AGS Ausb.</t>
  </si>
  <si>
    <t>Berechnetes Soll 2019</t>
  </si>
  <si>
    <t>Berechnetes Soll 2020</t>
  </si>
  <si>
    <t>Berechnetes Soll 2021</t>
  </si>
  <si>
    <t>Abschlüsse pro Jahr</t>
  </si>
  <si>
    <t>Total Abschlüsse</t>
  </si>
  <si>
    <t>Plätze pro Jahr</t>
  </si>
  <si>
    <t>Spitex</t>
  </si>
  <si>
    <t>Heime</t>
  </si>
  <si>
    <t>Studierende Pflegefachpersonen HF / FH</t>
  </si>
  <si>
    <t>Lernende Sekundarstufe II (z.B. FaGe)</t>
  </si>
  <si>
    <t>Lernende Assistenzstufe (z.B. AGS)</t>
  </si>
  <si>
    <t>Total</t>
  </si>
  <si>
    <t>Ausbildungs-jahre</t>
  </si>
  <si>
    <r>
      <t xml:space="preserve">Berechnung Anzahl Ausbildungsplätze </t>
    </r>
    <r>
      <rPr>
        <u/>
        <sz val="13"/>
        <color indexed="8"/>
        <rFont val="Arial Black"/>
        <family val="2"/>
      </rPr>
      <t>pro Spitex-Institution</t>
    </r>
    <r>
      <rPr>
        <sz val="13"/>
        <color indexed="8"/>
        <rFont val="Arial Black"/>
        <family val="2"/>
      </rPr>
      <t xml:space="preserve"> inkl. Deckungsgrad - Grundlage Daten 2016 </t>
    </r>
  </si>
  <si>
    <t xml:space="preserve">Jährlicher Nachwuchsbedarf an Pflegepersonal in Spitex-Institutionen und in Heimen im Kanton Zürich:
</t>
  </si>
  <si>
    <t>Total Abschlüsse / Plätze pro Jahr für beide Leistungsbereiche</t>
  </si>
  <si>
    <t>Total verrechnete KLV-Stunden Spitex und Heime im Kanton Zürich 2016:</t>
  </si>
  <si>
    <t xml:space="preserve">Formel - Berechnung Soll-Wert einer Institution pro Beruf (vgl. § 5 Abs. 1 VO zur Ausbildungspflicht, LS 855.12) </t>
  </si>
  <si>
    <r>
      <t xml:space="preserve">Spitex Wyland AG </t>
    </r>
    <r>
      <rPr>
        <i/>
        <sz val="9"/>
        <color theme="1"/>
        <rFont val="Arial"/>
        <family val="2"/>
      </rPr>
      <t>(vormals Spitex-Zentrum Andelfingen + Spitex Stammertal)</t>
    </r>
  </si>
  <si>
    <r>
      <t xml:space="preserve">Pflege HF/FH   </t>
    </r>
    <r>
      <rPr>
        <sz val="9"/>
        <color indexed="8"/>
        <rFont val="Arial"/>
        <family val="2"/>
      </rPr>
      <t xml:space="preserve"> Pflichtwert 13%</t>
    </r>
  </si>
  <si>
    <r>
      <t xml:space="preserve">EFZ Ausb. </t>
    </r>
    <r>
      <rPr>
        <sz val="9"/>
        <color indexed="8"/>
        <rFont val="Arial"/>
        <family val="2"/>
      </rPr>
      <t>Pflichtwert 40%</t>
    </r>
  </si>
  <si>
    <r>
      <t xml:space="preserve">AGS Ausb. </t>
    </r>
    <r>
      <rPr>
        <sz val="9"/>
        <color indexed="8"/>
        <rFont val="Arial"/>
        <family val="2"/>
      </rPr>
      <t>Pflichtwert 10%</t>
    </r>
  </si>
  <si>
    <r>
      <t xml:space="preserve">Pflege HF/FH   </t>
    </r>
    <r>
      <rPr>
        <sz val="9"/>
        <color indexed="8"/>
        <rFont val="Arial"/>
        <family val="2"/>
      </rPr>
      <t xml:space="preserve"> Pflichtwert 16%</t>
    </r>
  </si>
  <si>
    <r>
      <t xml:space="preserve">EFZ Ausb. </t>
    </r>
    <r>
      <rPr>
        <sz val="9"/>
        <color indexed="8"/>
        <rFont val="Arial"/>
        <family val="2"/>
      </rPr>
      <t>Pflichtwert 45%</t>
    </r>
  </si>
  <si>
    <r>
      <t xml:space="preserve">AGS Ausb. </t>
    </r>
    <r>
      <rPr>
        <sz val="9"/>
        <color indexed="8"/>
        <rFont val="Arial"/>
        <family val="2"/>
      </rPr>
      <t>Pflichtwert 15%</t>
    </r>
  </si>
  <si>
    <r>
      <t xml:space="preserve">Pflege HF/FH   </t>
    </r>
    <r>
      <rPr>
        <sz val="9"/>
        <color indexed="8"/>
        <rFont val="Arial"/>
        <family val="2"/>
      </rPr>
      <t xml:space="preserve"> Pflichtwert 19%</t>
    </r>
  </si>
  <si>
    <r>
      <t xml:space="preserve">EFZ Ausb. </t>
    </r>
    <r>
      <rPr>
        <sz val="9"/>
        <color indexed="8"/>
        <rFont val="Arial"/>
        <family val="2"/>
      </rPr>
      <t>Pflichtwert 50%</t>
    </r>
  </si>
  <si>
    <r>
      <t xml:space="preserve">AGS Ausb. </t>
    </r>
    <r>
      <rPr>
        <sz val="9"/>
        <color indexed="8"/>
        <rFont val="Arial"/>
        <family val="2"/>
      </rPr>
      <t>Pflichtwert 20%</t>
    </r>
  </si>
  <si>
    <r>
      <t xml:space="preserve">6195                                           </t>
    </r>
    <r>
      <rPr>
        <i/>
        <sz val="8"/>
        <color theme="1"/>
        <rFont val="Arial"/>
        <family val="2"/>
      </rPr>
      <t>3'032 + 3163</t>
    </r>
  </si>
  <si>
    <r>
      <t xml:space="preserve">1                   </t>
    </r>
    <r>
      <rPr>
        <i/>
        <sz val="9"/>
        <color theme="1"/>
        <rFont val="Arial"/>
        <family val="2"/>
      </rPr>
      <t xml:space="preserve"> 0.5 / 0.5</t>
    </r>
  </si>
  <si>
    <r>
      <t xml:space="preserve">1.2      </t>
    </r>
    <r>
      <rPr>
        <sz val="9"/>
        <color theme="1"/>
        <rFont val="Arial"/>
        <family val="2"/>
      </rPr>
      <t xml:space="preserve">                                0.6 + 0.6</t>
    </r>
  </si>
  <si>
    <r>
      <t xml:space="preserve">0.2                      </t>
    </r>
    <r>
      <rPr>
        <i/>
        <sz val="9"/>
        <color theme="1"/>
        <rFont val="Arial"/>
        <family val="2"/>
      </rPr>
      <t>0.1 + 0.1</t>
    </r>
  </si>
  <si>
    <r>
      <t xml:space="preserve">2.3           </t>
    </r>
    <r>
      <rPr>
        <i/>
        <sz val="9"/>
        <color theme="1"/>
        <rFont val="Arial Black"/>
        <family val="2"/>
      </rPr>
      <t xml:space="preserve"> 1.1 + 1.2</t>
    </r>
  </si>
  <si>
    <r>
      <t xml:space="preserve">0.2            </t>
    </r>
    <r>
      <rPr>
        <i/>
        <sz val="9"/>
        <color theme="1"/>
        <rFont val="Arial"/>
        <family val="2"/>
      </rPr>
      <t>0.1 + 0.1</t>
    </r>
  </si>
  <si>
    <r>
      <t xml:space="preserve">0.4           </t>
    </r>
    <r>
      <rPr>
        <i/>
        <sz val="9"/>
        <color theme="1"/>
        <rFont val="Arial"/>
        <family val="2"/>
      </rPr>
      <t>0.2 + 0.2</t>
    </r>
  </si>
  <si>
    <r>
      <t xml:space="preserve">0.2              </t>
    </r>
    <r>
      <rPr>
        <i/>
        <sz val="9"/>
        <color theme="1"/>
        <rFont val="Arial"/>
        <family val="2"/>
      </rPr>
      <t>0.1 + 0.1</t>
    </r>
  </si>
  <si>
    <r>
      <t xml:space="preserve">0.0                </t>
    </r>
    <r>
      <rPr>
        <i/>
        <sz val="9"/>
        <color theme="1"/>
        <rFont val="Arial"/>
        <family val="2"/>
      </rPr>
      <t xml:space="preserve"> 0.0 + 0.0</t>
    </r>
  </si>
  <si>
    <r>
      <t xml:space="preserve">0.6      </t>
    </r>
    <r>
      <rPr>
        <i/>
        <sz val="9"/>
        <color theme="1"/>
        <rFont val="Arial"/>
        <family val="2"/>
      </rPr>
      <t xml:space="preserve"> 0.3 + 0.3</t>
    </r>
  </si>
  <si>
    <r>
      <t xml:space="preserve">0.0              </t>
    </r>
    <r>
      <rPr>
        <i/>
        <sz val="9"/>
        <color theme="1"/>
        <rFont val="Arial"/>
        <family val="2"/>
      </rPr>
      <t>0.0 + 0.0</t>
    </r>
  </si>
  <si>
    <r>
      <t xml:space="preserve">0.2      </t>
    </r>
    <r>
      <rPr>
        <i/>
        <sz val="9"/>
        <color theme="1"/>
        <rFont val="Arial"/>
        <family val="2"/>
      </rPr>
      <t xml:space="preserve"> 0.1 + 0.1</t>
    </r>
  </si>
  <si>
    <r>
      <t xml:space="preserve">0.6                  </t>
    </r>
    <r>
      <rPr>
        <i/>
        <sz val="9"/>
        <color theme="1"/>
        <rFont val="Arial"/>
        <family val="2"/>
      </rPr>
      <t>0.3 + 0.3</t>
    </r>
  </si>
  <si>
    <r>
      <t xml:space="preserve">0.0           </t>
    </r>
    <r>
      <rPr>
        <i/>
        <sz val="9"/>
        <color theme="1"/>
        <rFont val="Arial"/>
        <family val="2"/>
      </rPr>
      <t xml:space="preserve"> 0.0 + 0.0</t>
    </r>
  </si>
  <si>
    <r>
      <t>Spitex Seewadel</t>
    </r>
    <r>
      <rPr>
        <sz val="10"/>
        <color theme="1"/>
        <rFont val="Arial"/>
        <family val="2"/>
      </rPr>
      <t xml:space="preserve"> </t>
    </r>
    <r>
      <rPr>
        <i/>
        <sz val="9.5"/>
        <color theme="1"/>
        <rFont val="Arial"/>
        <family val="2"/>
      </rPr>
      <t xml:space="preserve">(vormals Stützpunkt Affoltern a. A. Spitex Knonaueramt) </t>
    </r>
    <r>
      <rPr>
        <sz val="9.5"/>
        <color theme="1"/>
        <rFont val="Wingdings"/>
        <charset val="2"/>
      </rPr>
      <t>à</t>
    </r>
    <r>
      <rPr>
        <i/>
        <sz val="9.5"/>
        <color theme="1"/>
        <rFont val="Arial"/>
        <family val="2"/>
      </rPr>
      <t xml:space="preserve"> ab 1.01.2020</t>
    </r>
  </si>
  <si>
    <t>Ab 2020</t>
  </si>
  <si>
    <r>
      <t>Spitex Knonaueramt</t>
    </r>
    <r>
      <rPr>
        <sz val="8"/>
        <color theme="1"/>
        <rFont val="Arial"/>
        <family val="2"/>
      </rPr>
      <t xml:space="preserve"> (</t>
    </r>
    <r>
      <rPr>
        <i/>
        <sz val="8"/>
        <color theme="1"/>
        <rFont val="Arial"/>
        <family val="2"/>
      </rPr>
      <t>Reduktion ab 1.01.2020 infolge neue Trägerschaft Stützpunkt Affoltern am Albis)</t>
    </r>
  </si>
  <si>
    <r>
      <t xml:space="preserve">7.8                     </t>
    </r>
    <r>
      <rPr>
        <i/>
        <sz val="11"/>
        <color theme="1"/>
        <rFont val="Arial"/>
        <family val="2"/>
      </rPr>
      <t xml:space="preserve"> 5.8</t>
    </r>
  </si>
  <si>
    <r>
      <t xml:space="preserve">9.7                          </t>
    </r>
    <r>
      <rPr>
        <i/>
        <sz val="11"/>
        <color theme="1"/>
        <rFont val="Arial"/>
        <family val="2"/>
      </rPr>
      <t xml:space="preserve">  7.2</t>
    </r>
  </si>
  <si>
    <r>
      <t xml:space="preserve">1.7              </t>
    </r>
    <r>
      <rPr>
        <i/>
        <sz val="11"/>
        <color theme="1"/>
        <rFont val="Arial"/>
        <family val="2"/>
      </rPr>
      <t xml:space="preserve"> 1.3</t>
    </r>
  </si>
  <si>
    <r>
      <t xml:space="preserve">19.2               </t>
    </r>
    <r>
      <rPr>
        <i/>
        <sz val="10"/>
        <color theme="1"/>
        <rFont val="Arial Black"/>
        <family val="2"/>
      </rPr>
      <t xml:space="preserve"> 14.3</t>
    </r>
  </si>
  <si>
    <r>
      <t xml:space="preserve">52188         </t>
    </r>
    <r>
      <rPr>
        <i/>
        <sz val="11"/>
        <color theme="1"/>
        <rFont val="Arial"/>
        <family val="2"/>
      </rPr>
      <t xml:space="preserve">  </t>
    </r>
    <r>
      <rPr>
        <i/>
        <sz val="10"/>
        <color theme="1"/>
        <rFont val="Arial"/>
        <family val="2"/>
      </rPr>
      <t>38'938</t>
    </r>
  </si>
  <si>
    <t xml:space="preserve">                          0.9</t>
  </si>
  <si>
    <t xml:space="preserve">                                  3.2</t>
  </si>
  <si>
    <t xml:space="preserve">                                   0.2</t>
  </si>
  <si>
    <t xml:space="preserve">                                1.1</t>
  </si>
  <si>
    <t xml:space="preserve">                                        3.6</t>
  </si>
  <si>
    <t xml:space="preserve">                                   0.3</t>
  </si>
  <si>
    <r>
      <t>Spitex Verein Zell</t>
    </r>
    <r>
      <rPr>
        <i/>
        <sz val="10"/>
        <color theme="1"/>
        <rFont val="Arial"/>
        <family val="2"/>
      </rPr>
      <t xml:space="preserve"> (bis 31.12.2019)</t>
    </r>
  </si>
  <si>
    <r>
      <t xml:space="preserve">0.3                      </t>
    </r>
    <r>
      <rPr>
        <i/>
        <sz val="9"/>
        <color theme="1"/>
        <rFont val="Arial"/>
        <family val="2"/>
      </rPr>
      <t>(0.2 + 0.1)</t>
    </r>
  </si>
  <si>
    <r>
      <t xml:space="preserve">1.1                      </t>
    </r>
    <r>
      <rPr>
        <i/>
        <sz val="9"/>
        <color theme="1"/>
        <rFont val="Arial"/>
        <family val="2"/>
      </rPr>
      <t xml:space="preserve"> (0.8 +0.3)</t>
    </r>
  </si>
  <si>
    <r>
      <t xml:space="preserve">0.0              </t>
    </r>
    <r>
      <rPr>
        <sz val="9"/>
        <color theme="1"/>
        <rFont val="Arial"/>
        <family val="2"/>
      </rPr>
      <t>(0.0 + 0.0)</t>
    </r>
  </si>
  <si>
    <r>
      <t xml:space="preserve">0.4                        </t>
    </r>
    <r>
      <rPr>
        <sz val="9"/>
        <color theme="1"/>
        <rFont val="Arial"/>
        <family val="2"/>
      </rPr>
      <t>(0.3 + 0.1)</t>
    </r>
  </si>
  <si>
    <r>
      <t xml:space="preserve">1.2                  </t>
    </r>
    <r>
      <rPr>
        <sz val="9"/>
        <color theme="1"/>
        <rFont val="Arial"/>
        <family val="2"/>
      </rPr>
      <t>(0.9 + 0.3)</t>
    </r>
  </si>
  <si>
    <r>
      <t xml:space="preserve">0.1      </t>
    </r>
    <r>
      <rPr>
        <sz val="9"/>
        <color theme="1"/>
        <rFont val="Arial"/>
        <family val="2"/>
      </rPr>
      <t>(0.1 + 0.0)</t>
    </r>
  </si>
  <si>
    <r>
      <t xml:space="preserve">1.4                                </t>
    </r>
    <r>
      <rPr>
        <i/>
        <sz val="9"/>
        <color theme="1"/>
        <rFont val="Arial"/>
        <family val="2"/>
      </rPr>
      <t>(+ Zell 0.5)</t>
    </r>
  </si>
  <si>
    <r>
      <t xml:space="preserve">1.8                    </t>
    </r>
    <r>
      <rPr>
        <i/>
        <sz val="9"/>
        <color theme="1"/>
        <rFont val="Arial"/>
        <family val="2"/>
      </rPr>
      <t xml:space="preserve"> (+ Zell 0.6)</t>
    </r>
  </si>
  <si>
    <r>
      <t xml:space="preserve">0.3                </t>
    </r>
    <r>
      <rPr>
        <i/>
        <sz val="9"/>
        <color theme="1"/>
        <rFont val="Arial"/>
        <family val="2"/>
      </rPr>
      <t>(+ Zell 0.1)</t>
    </r>
  </si>
  <si>
    <r>
      <t xml:space="preserve">3.5           </t>
    </r>
    <r>
      <rPr>
        <i/>
        <sz val="9"/>
        <color theme="1"/>
        <rFont val="Arial Black"/>
        <family val="2"/>
      </rPr>
      <t>(+ Zell 1.2)</t>
    </r>
  </si>
  <si>
    <r>
      <t xml:space="preserve">Spitex Mittleres Tösstal </t>
    </r>
    <r>
      <rPr>
        <i/>
        <sz val="10"/>
        <color theme="1"/>
        <rFont val="Arial"/>
        <family val="2"/>
      </rPr>
      <t>(ab 1.01.2020 Erhöhung infolge "Übernahme" Spitex Zell)</t>
    </r>
  </si>
  <si>
    <r>
      <t xml:space="preserve">Palliaviva </t>
    </r>
    <r>
      <rPr>
        <i/>
        <sz val="10"/>
        <color theme="1"/>
        <rFont val="Arial"/>
        <family val="2"/>
      </rPr>
      <t>(vormals Onko Plus)</t>
    </r>
  </si>
  <si>
    <r>
      <t xml:space="preserve">310'096                    </t>
    </r>
    <r>
      <rPr>
        <i/>
        <sz val="11"/>
        <color theme="1"/>
        <rFont val="Arial"/>
        <family val="2"/>
      </rPr>
      <t>+ 4'846</t>
    </r>
  </si>
  <si>
    <r>
      <t xml:space="preserve">113.9                         </t>
    </r>
    <r>
      <rPr>
        <i/>
        <sz val="11"/>
        <color theme="1"/>
        <rFont val="Arial Black"/>
        <family val="2"/>
      </rPr>
      <t>+ 1.8</t>
    </r>
  </si>
  <si>
    <r>
      <t xml:space="preserve">Spitex Zimmerberg AG  </t>
    </r>
    <r>
      <rPr>
        <i/>
        <sz val="11"/>
        <color theme="1"/>
        <rFont val="Arial"/>
        <family val="2"/>
      </rPr>
      <t xml:space="preserve">ab 1.01.2020 </t>
    </r>
    <r>
      <rPr>
        <i/>
        <sz val="9"/>
        <color theme="1"/>
        <rFont val="Arial"/>
        <family val="2"/>
      </rPr>
      <t>infolge Zusammenschluss Spitex Thalwil und Spitex Adliswil</t>
    </r>
  </si>
  <si>
    <t>15'139                   +  13'302                  =   28'441</t>
  </si>
  <si>
    <t>2.3                          + 2.0                          = 4.3</t>
  </si>
  <si>
    <t>2.8               + 2.5                = 5.3</t>
  </si>
  <si>
    <t>0.5              + 0.4                    = 0.9</t>
  </si>
  <si>
    <t>0.4               + 0.3                        = 0.7</t>
  </si>
  <si>
    <t>1.3                  + 1.1                 = 2.4</t>
  </si>
  <si>
    <t>0.1                      + 0.1                          = 0.2</t>
  </si>
  <si>
    <t>0.4                         + 0.4                  = 0.8</t>
  </si>
  <si>
    <t>1.4                   + 1.2                            = 2.6</t>
  </si>
  <si>
    <t>0.1                    + 0.1                     = 0.2</t>
  </si>
  <si>
    <r>
      <t xml:space="preserve">5.6                     + 4.9                  = </t>
    </r>
    <r>
      <rPr>
        <sz val="11"/>
        <color theme="1"/>
        <rFont val="Arial Black"/>
        <family val="2"/>
      </rPr>
      <t>10.5</t>
    </r>
  </si>
  <si>
    <r>
      <t xml:space="preserve">Spitex Zürich Limmat </t>
    </r>
    <r>
      <rPr>
        <i/>
        <sz val="10"/>
        <color theme="1"/>
        <rFont val="Arial"/>
        <family val="2"/>
      </rPr>
      <t>(ab 1.01.2020 Erhöhung infolge Übernahme Spitex D-Mobil)</t>
    </r>
  </si>
  <si>
    <r>
      <t xml:space="preserve">Spitex Adliswil  </t>
    </r>
    <r>
      <rPr>
        <i/>
        <sz val="10"/>
        <color theme="1"/>
        <rFont val="Arial"/>
        <family val="2"/>
      </rPr>
      <t>(bis 31.12.2019)</t>
    </r>
  </si>
  <si>
    <r>
      <t xml:space="preserve">Spitex Thalwil </t>
    </r>
    <r>
      <rPr>
        <i/>
        <sz val="10"/>
        <color theme="1"/>
        <rFont val="Arial"/>
        <family val="2"/>
      </rPr>
      <t>(bis 31.12.2019)</t>
    </r>
  </si>
  <si>
    <r>
      <t xml:space="preserve">7.4                  </t>
    </r>
    <r>
      <rPr>
        <i/>
        <sz val="9"/>
        <color theme="1"/>
        <rFont val="Arial"/>
        <family val="2"/>
      </rPr>
      <t xml:space="preserve">+ 0.1              </t>
    </r>
    <r>
      <rPr>
        <i/>
        <sz val="11"/>
        <color theme="1"/>
        <rFont val="Arial"/>
        <family val="2"/>
      </rPr>
      <t xml:space="preserve"> = 7.5</t>
    </r>
  </si>
  <si>
    <r>
      <t xml:space="preserve">25.8                    </t>
    </r>
    <r>
      <rPr>
        <i/>
        <sz val="9"/>
        <color theme="1"/>
        <rFont val="Arial"/>
        <family val="2"/>
      </rPr>
      <t xml:space="preserve">+ 0.4                  </t>
    </r>
    <r>
      <rPr>
        <i/>
        <sz val="11"/>
        <color theme="1"/>
        <rFont val="Arial"/>
        <family val="2"/>
      </rPr>
      <t xml:space="preserve"> = 26.2</t>
    </r>
  </si>
  <si>
    <r>
      <t xml:space="preserve">1.5                           </t>
    </r>
    <r>
      <rPr>
        <i/>
        <sz val="9"/>
        <color theme="1"/>
        <rFont val="Arial"/>
        <family val="2"/>
      </rPr>
      <t xml:space="preserve">+ 0.0                   </t>
    </r>
    <r>
      <rPr>
        <i/>
        <sz val="11"/>
        <color theme="1"/>
        <rFont val="Arial"/>
        <family val="2"/>
      </rPr>
      <t xml:space="preserve">  = 1.5</t>
    </r>
  </si>
  <si>
    <r>
      <t xml:space="preserve">8.8                       </t>
    </r>
    <r>
      <rPr>
        <i/>
        <sz val="9"/>
        <color theme="1"/>
        <rFont val="Arial"/>
        <family val="2"/>
      </rPr>
      <t xml:space="preserve">+ 0.1        </t>
    </r>
    <r>
      <rPr>
        <i/>
        <sz val="11"/>
        <color theme="1"/>
        <rFont val="Arial"/>
        <family val="2"/>
      </rPr>
      <t>= 8.9</t>
    </r>
  </si>
  <si>
    <r>
      <t xml:space="preserve">28.7               </t>
    </r>
    <r>
      <rPr>
        <i/>
        <sz val="9"/>
        <color theme="1"/>
        <rFont val="Arial"/>
        <family val="2"/>
      </rPr>
      <t xml:space="preserve">+ 0.4                           </t>
    </r>
    <r>
      <rPr>
        <i/>
        <sz val="11"/>
        <color theme="1"/>
        <rFont val="Arial"/>
        <family val="2"/>
      </rPr>
      <t xml:space="preserve"> = 29.1</t>
    </r>
  </si>
  <si>
    <r>
      <t xml:space="preserve">2.0                                </t>
    </r>
    <r>
      <rPr>
        <i/>
        <sz val="9"/>
        <color theme="1"/>
        <rFont val="Arial"/>
        <family val="2"/>
      </rPr>
      <t xml:space="preserve">+  0.0        </t>
    </r>
    <r>
      <rPr>
        <i/>
        <sz val="11"/>
        <color theme="1"/>
        <rFont val="Arial"/>
        <family val="2"/>
      </rPr>
      <t xml:space="preserve"> = 2.0</t>
    </r>
  </si>
  <si>
    <r>
      <t xml:space="preserve">Villa Vita </t>
    </r>
    <r>
      <rPr>
        <i/>
        <sz val="10"/>
        <color theme="1"/>
        <rFont val="Arial"/>
        <family val="2"/>
      </rPr>
      <t>(vormals SRK Kt. ZH)</t>
    </r>
  </si>
  <si>
    <r>
      <t xml:space="preserve">Spitex D-Mobil </t>
    </r>
    <r>
      <rPr>
        <i/>
        <sz val="11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(bis Ende 2019)</t>
    </r>
  </si>
  <si>
    <r>
      <t xml:space="preserve">Home Instead, Seniorendiense Schweiz AG, Zweigniederlassung Lachen </t>
    </r>
    <r>
      <rPr>
        <i/>
        <sz val="9"/>
        <color theme="1"/>
        <rFont val="Arial"/>
        <family val="2"/>
      </rPr>
      <t>(vor 1. Juli 2020 Seniorenbetreuung Obersee)</t>
    </r>
  </si>
  <si>
    <r>
      <t>Home Instead Seniorendienste Schweiz AG, Zweigniederlassung Bülach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(vor 1. Juli 2020 Home Instead Zürich Unterland, Steinmaur)</t>
    </r>
  </si>
  <si>
    <r>
      <t>Home Instead, Seniorendienste Schweiz AG, Zweigniederlassung Pfäffikon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(vor 1. Juli 2020 Home Instead Zürcher Oberland, Pfäffikon)</t>
    </r>
  </si>
  <si>
    <r>
      <t xml:space="preserve">Home Instead, Seniorendienste Schweiz AG, Zweigniederlassung Zollikon </t>
    </r>
    <r>
      <rPr>
        <i/>
        <sz val="9"/>
        <color theme="1"/>
        <rFont val="Arial"/>
        <family val="2"/>
      </rPr>
      <t>(vor 1. Juli 2020 Home Instead Seniorendienste Region Zürich AG, Zollikon)</t>
    </r>
  </si>
  <si>
    <t>BUR Nr.</t>
  </si>
  <si>
    <t xml:space="preserve">Psychosoziale Spitex </t>
  </si>
  <si>
    <r>
      <t>Stiftung Joël Kinderspitex Schweiz</t>
    </r>
    <r>
      <rPr>
        <i/>
        <sz val="8"/>
        <color theme="1"/>
        <rFont val="Arial"/>
        <family val="2"/>
      </rPr>
      <t xml:space="preserve"> (vormals Kinderspitex Verein)</t>
    </r>
  </si>
  <si>
    <r>
      <t>Spitex Hombrechtikon</t>
    </r>
    <r>
      <rPr>
        <i/>
        <sz val="8"/>
        <color theme="1"/>
        <rFont val="Arial"/>
        <family val="2"/>
      </rPr>
      <t xml:space="preserve"> (vormals Hom'Care Spitex)</t>
    </r>
  </si>
  <si>
    <r>
      <t>Senevita Spitex Erlenbach</t>
    </r>
    <r>
      <rPr>
        <i/>
        <sz val="8"/>
        <color theme="1"/>
        <rFont val="Arial"/>
        <family val="2"/>
      </rPr>
      <t xml:space="preserve"> (vormals Spitex-Verein Erlenbach)</t>
    </r>
  </si>
  <si>
    <r>
      <t>Spitex Rümlang</t>
    </r>
    <r>
      <rPr>
        <i/>
        <sz val="8"/>
        <color theme="1"/>
        <rFont val="Arial"/>
        <family val="2"/>
      </rPr>
      <t xml:space="preserve"> (vormals Spitex-Zentrum Rümlang)</t>
    </r>
  </si>
  <si>
    <r>
      <t xml:space="preserve">Spitex 24 AG </t>
    </r>
    <r>
      <rPr>
        <i/>
        <sz val="8"/>
        <color theme="1"/>
        <rFont val="Arial"/>
        <family val="2"/>
      </rPr>
      <t>(vormals Spitex 24 GmbH)</t>
    </r>
  </si>
  <si>
    <t>Spitex-Dienste Dielsdorf-Regensberg</t>
  </si>
  <si>
    <t>Spitex-Zentrum Niederhasli-Niederglatt</t>
  </si>
  <si>
    <t>Spitex Zentrum Regensdorf</t>
  </si>
  <si>
    <r>
      <t xml:space="preserve">SPITEX Regional Bezirk Dielsdorf </t>
    </r>
    <r>
      <rPr>
        <i/>
        <sz val="8"/>
        <color theme="1"/>
        <rFont val="Arial"/>
        <family val="2"/>
      </rPr>
      <t>(bis Ende 2016 bzw. vormals Spitex-Dienste Dielsdorf-Regensberg, Spitex- Zentrum Hiederhasli-Niederglatt und Spitex Zentrum Regensdorf</t>
    </r>
    <r>
      <rPr>
        <sz val="8"/>
        <color theme="1"/>
        <rFont val="Arial"/>
        <family val="2"/>
      </rPr>
      <t xml:space="preserve">): </t>
    </r>
  </si>
  <si>
    <r>
      <t xml:space="preserve">Ausbildungsverpflichtung ab 1. Januar 2019 </t>
    </r>
    <r>
      <rPr>
        <sz val="9"/>
        <color indexed="8"/>
        <rFont val="Arial Black"/>
        <family val="2"/>
      </rPr>
      <t>(Institutionen aktualisiert, April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</si>
</sst>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sz val="10"/>
      <color indexed="8"/>
      <name val="Arial Black"/>
      <family val="2"/>
    </font>
    <font>
      <b/>
      <sz val="9"/>
      <color indexed="8"/>
      <name val="Arial Black"/>
      <family val="2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13"/>
      <color indexed="8"/>
      <name val="Arial Black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1"/>
      <color indexed="8"/>
      <name val="Arial Black"/>
      <family val="2"/>
    </font>
    <font>
      <sz val="11"/>
      <color indexed="8"/>
      <name val="Arial"/>
      <family val="2"/>
    </font>
    <font>
      <b/>
      <sz val="11"/>
      <color indexed="8"/>
      <name val="Arial Black"/>
      <family val="2"/>
    </font>
    <font>
      <sz val="9"/>
      <color indexed="8"/>
      <name val="Arial Black"/>
      <family val="2"/>
    </font>
    <font>
      <u/>
      <sz val="13"/>
      <color indexed="8"/>
      <name val="Arial Black"/>
      <family val="2"/>
    </font>
    <font>
      <sz val="10"/>
      <name val="Arial Black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9"/>
      <color theme="1"/>
      <name val="Arial Black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i/>
      <sz val="9.5"/>
      <color theme="1"/>
      <name val="Arial"/>
      <family val="2"/>
    </font>
    <font>
      <sz val="9.5"/>
      <color theme="1"/>
      <name val="Wingdings"/>
      <charset val="2"/>
    </font>
    <font>
      <i/>
      <sz val="10"/>
      <color theme="1"/>
      <name val="Arial"/>
      <family val="2"/>
    </font>
    <font>
      <i/>
      <sz val="10"/>
      <color theme="1"/>
      <name val="Arial Black"/>
      <family val="2"/>
    </font>
    <font>
      <i/>
      <sz val="11"/>
      <color theme="1"/>
      <name val="Arial Black"/>
      <family val="2"/>
    </font>
    <font>
      <i/>
      <sz val="8"/>
      <color theme="1"/>
      <name val="Calibri"/>
      <family val="2"/>
      <scheme val="minor"/>
    </font>
    <font>
      <i/>
      <sz val="8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178">
    <xf numFmtId="0" fontId="0" fillId="0" borderId="0" xfId="0"/>
    <xf numFmtId="0" fontId="5" fillId="0" borderId="0" xfId="0" applyFont="1" applyAlignment="1">
      <alignment wrapText="1"/>
    </xf>
    <xf numFmtId="0" fontId="6" fillId="0" borderId="1" xfId="3" applyFont="1" applyFill="1" applyBorder="1" applyAlignment="1">
      <alignment vertical="center" wrapText="1"/>
    </xf>
    <xf numFmtId="2" fontId="7" fillId="0" borderId="1" xfId="2" applyNumberFormat="1" applyFont="1" applyFill="1" applyBorder="1" applyAlignment="1">
      <alignment vertical="center" wrapText="1"/>
    </xf>
    <xf numFmtId="0" fontId="8" fillId="0" borderId="0" xfId="0" applyFont="1"/>
    <xf numFmtId="0" fontId="0" fillId="0" borderId="0" xfId="0" applyFill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" fontId="0" fillId="0" borderId="0" xfId="0" applyNumberFormat="1"/>
    <xf numFmtId="1" fontId="0" fillId="0" borderId="0" xfId="0" applyNumberFormat="1" applyFill="1"/>
    <xf numFmtId="0" fontId="0" fillId="0" borderId="0" xfId="0" applyFill="1" applyAlignment="1">
      <alignment horizontal="center" vertical="center"/>
    </xf>
    <xf numFmtId="0" fontId="11" fillId="0" borderId="0" xfId="0" applyFont="1"/>
    <xf numFmtId="164" fontId="10" fillId="0" borderId="0" xfId="3" applyNumberFormat="1" applyFont="1" applyFill="1" applyBorder="1" applyAlignment="1">
      <alignment vertical="top" wrapText="1"/>
    </xf>
    <xf numFmtId="0" fontId="6" fillId="0" borderId="1" xfId="3" applyNumberFormat="1" applyFont="1" applyFill="1" applyBorder="1" applyAlignment="1">
      <alignment vertical="center" wrapText="1"/>
    </xf>
    <xf numFmtId="9" fontId="8" fillId="5" borderId="0" xfId="1" applyFont="1" applyFill="1"/>
    <xf numFmtId="164" fontId="13" fillId="0" borderId="0" xfId="3" applyNumberFormat="1" applyFont="1" applyFill="1" applyBorder="1" applyAlignment="1">
      <alignment horizontal="left" vertical="top" wrapText="1"/>
    </xf>
    <xf numFmtId="164" fontId="13" fillId="0" borderId="0" xfId="3" applyNumberFormat="1" applyFont="1" applyFill="1" applyBorder="1" applyAlignment="1">
      <alignment vertical="top" wrapText="1"/>
    </xf>
    <xf numFmtId="0" fontId="2" fillId="0" borderId="0" xfId="0" applyFont="1"/>
    <xf numFmtId="164" fontId="14" fillId="0" borderId="0" xfId="3" applyNumberFormat="1" applyFont="1" applyFill="1" applyBorder="1" applyAlignment="1">
      <alignment horizontal="left" vertical="top" wrapText="1"/>
    </xf>
    <xf numFmtId="164" fontId="16" fillId="0" borderId="2" xfId="3" applyNumberFormat="1" applyFont="1" applyFill="1" applyBorder="1" applyAlignment="1">
      <alignment horizontal="left" vertical="top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1" fontId="3" fillId="0" borderId="0" xfId="0" applyNumberFormat="1" applyFont="1" applyBorder="1" applyAlignment="1">
      <alignment wrapText="1"/>
    </xf>
    <xf numFmtId="164" fontId="6" fillId="0" borderId="1" xfId="3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/>
    <xf numFmtId="0" fontId="0" fillId="5" borderId="0" xfId="0" applyFill="1"/>
    <xf numFmtId="3" fontId="8" fillId="5" borderId="0" xfId="0" applyNumberFormat="1" applyFont="1" applyFill="1"/>
    <xf numFmtId="164" fontId="9" fillId="5" borderId="0" xfId="0" applyNumberFormat="1" applyFont="1" applyFill="1"/>
    <xf numFmtId="1" fontId="8" fillId="5" borderId="0" xfId="1" applyNumberFormat="1" applyFont="1" applyFill="1"/>
    <xf numFmtId="0" fontId="8" fillId="5" borderId="0" xfId="0" applyFont="1" applyFill="1"/>
    <xf numFmtId="1" fontId="8" fillId="5" borderId="0" xfId="0" applyNumberFormat="1" applyFont="1" applyFill="1"/>
    <xf numFmtId="164" fontId="19" fillId="0" borderId="1" xfId="3" applyNumberFormat="1" applyFont="1" applyFill="1" applyBorder="1" applyAlignment="1">
      <alignment horizontal="center" vertical="center" wrapText="1"/>
    </xf>
    <xf numFmtId="1" fontId="19" fillId="0" borderId="1" xfId="3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vertical="top" wrapText="1"/>
    </xf>
    <xf numFmtId="0" fontId="20" fillId="0" borderId="0" xfId="0" applyFont="1"/>
    <xf numFmtId="0" fontId="3" fillId="0" borderId="0" xfId="0" applyFont="1"/>
    <xf numFmtId="164" fontId="19" fillId="0" borderId="0" xfId="3" applyNumberFormat="1" applyFont="1" applyFill="1" applyBorder="1" applyAlignment="1">
      <alignment horizontal="left" vertical="top" wrapText="1"/>
    </xf>
    <xf numFmtId="3" fontId="19" fillId="0" borderId="1" xfId="3" applyNumberFormat="1" applyFont="1" applyFill="1" applyBorder="1" applyAlignment="1">
      <alignment horizontal="center" vertical="center"/>
    </xf>
    <xf numFmtId="164" fontId="13" fillId="0" borderId="0" xfId="3" applyNumberFormat="1" applyFont="1" applyFill="1" applyBorder="1" applyAlignment="1">
      <alignment vertical="center" wrapText="1"/>
    </xf>
    <xf numFmtId="164" fontId="6" fillId="0" borderId="0" xfId="3" applyNumberFormat="1" applyFont="1" applyFill="1" applyBorder="1" applyAlignment="1">
      <alignment vertical="top"/>
    </xf>
    <xf numFmtId="164" fontId="10" fillId="0" borderId="0" xfId="3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0" fontId="8" fillId="0" borderId="0" xfId="0" applyFont="1" applyAlignment="1">
      <alignment vertical="center"/>
    </xf>
    <xf numFmtId="3" fontId="8" fillId="4" borderId="0" xfId="0" applyNumberFormat="1" applyFont="1" applyFill="1" applyProtection="1"/>
    <xf numFmtId="164" fontId="8" fillId="4" borderId="0" xfId="0" applyNumberFormat="1" applyFont="1" applyFill="1" applyProtection="1"/>
    <xf numFmtId="164" fontId="9" fillId="4" borderId="0" xfId="0" applyNumberFormat="1" applyFont="1" applyFill="1" applyProtection="1"/>
    <xf numFmtId="0" fontId="0" fillId="0" borderId="0" xfId="0" applyFill="1" applyProtection="1"/>
    <xf numFmtId="1" fontId="8" fillId="4" borderId="0" xfId="1" applyNumberFormat="1" applyFont="1" applyFill="1" applyProtection="1"/>
    <xf numFmtId="0" fontId="8" fillId="4" borderId="0" xfId="0" applyFont="1" applyFill="1" applyProtection="1"/>
    <xf numFmtId="0" fontId="8" fillId="0" borderId="0" xfId="0" applyFont="1" applyFill="1" applyProtection="1"/>
    <xf numFmtId="9" fontId="8" fillId="4" borderId="0" xfId="1" applyFont="1" applyFill="1" applyProtection="1"/>
    <xf numFmtId="0" fontId="0" fillId="0" borderId="0" xfId="0" applyProtection="1"/>
    <xf numFmtId="164" fontId="8" fillId="0" borderId="0" xfId="0" applyNumberFormat="1" applyFont="1" applyProtection="1"/>
    <xf numFmtId="3" fontId="8" fillId="0" borderId="0" xfId="0" applyNumberFormat="1" applyFont="1" applyFill="1" applyProtection="1"/>
    <xf numFmtId="164" fontId="8" fillId="0" borderId="0" xfId="0" applyNumberFormat="1" applyFont="1" applyFill="1" applyProtection="1"/>
    <xf numFmtId="164" fontId="9" fillId="0" borderId="0" xfId="0" applyNumberFormat="1" applyFont="1" applyFill="1" applyProtection="1"/>
    <xf numFmtId="1" fontId="8" fillId="0" borderId="0" xfId="1" applyNumberFormat="1" applyFont="1" applyFill="1" applyProtection="1"/>
    <xf numFmtId="9" fontId="8" fillId="0" borderId="0" xfId="1" applyFont="1" applyFill="1" applyProtection="1"/>
    <xf numFmtId="1" fontId="8" fillId="0" borderId="0" xfId="0" applyNumberFormat="1" applyFont="1" applyFill="1" applyProtection="1"/>
    <xf numFmtId="3" fontId="8" fillId="4" borderId="0" xfId="0" applyNumberFormat="1" applyFont="1" applyFill="1" applyAlignment="1" applyProtection="1">
      <alignment horizontal="right" wrapText="1"/>
    </xf>
    <xf numFmtId="164" fontId="8" fillId="4" borderId="0" xfId="0" applyNumberFormat="1" applyFont="1" applyFill="1" applyAlignment="1" applyProtection="1">
      <alignment horizontal="right" wrapText="1"/>
    </xf>
    <xf numFmtId="164" fontId="9" fillId="4" borderId="0" xfId="0" applyNumberFormat="1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1" fontId="8" fillId="4" borderId="0" xfId="1" applyNumberFormat="1" applyFont="1" applyFill="1" applyAlignment="1" applyProtection="1">
      <alignment horizontal="right"/>
    </xf>
    <xf numFmtId="0" fontId="8" fillId="4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9" fontId="8" fillId="4" borderId="0" xfId="1" applyFont="1" applyFill="1" applyAlignment="1" applyProtection="1">
      <alignment horizontal="right"/>
    </xf>
    <xf numFmtId="0" fontId="0" fillId="0" borderId="0" xfId="0" applyAlignment="1" applyProtection="1">
      <alignment horizontal="right"/>
    </xf>
    <xf numFmtId="164" fontId="8" fillId="0" borderId="0" xfId="0" applyNumberFormat="1" applyFont="1" applyAlignment="1" applyProtection="1">
      <alignment horizontal="right"/>
    </xf>
    <xf numFmtId="3" fontId="8" fillId="0" borderId="0" xfId="0" applyNumberFormat="1" applyFont="1" applyProtection="1"/>
    <xf numFmtId="164" fontId="9" fillId="0" borderId="0" xfId="0" applyNumberFormat="1" applyFont="1" applyProtection="1"/>
    <xf numFmtId="1" fontId="8" fillId="0" borderId="0" xfId="1" applyNumberFormat="1" applyFont="1" applyProtection="1"/>
    <xf numFmtId="0" fontId="8" fillId="0" borderId="0" xfId="0" applyFont="1" applyProtection="1"/>
    <xf numFmtId="9" fontId="8" fillId="0" borderId="0" xfId="1" applyFont="1" applyProtection="1"/>
    <xf numFmtId="1" fontId="8" fillId="0" borderId="0" xfId="0" applyNumberFormat="1" applyFont="1" applyProtection="1"/>
    <xf numFmtId="3" fontId="8" fillId="5" borderId="0" xfId="0" applyNumberFormat="1" applyFont="1" applyFill="1" applyAlignment="1" applyProtection="1">
      <alignment horizontal="right" vertical="top" wrapText="1"/>
    </xf>
    <xf numFmtId="164" fontId="8" fillId="5" borderId="0" xfId="0" applyNumberFormat="1" applyFont="1" applyFill="1" applyAlignment="1" applyProtection="1">
      <alignment horizontal="right" vertical="top" wrapText="1"/>
    </xf>
    <xf numFmtId="164" fontId="9" fillId="5" borderId="0" xfId="0" applyNumberFormat="1" applyFont="1" applyFill="1" applyAlignment="1" applyProtection="1">
      <alignment horizontal="right" vertical="top" wrapText="1"/>
    </xf>
    <xf numFmtId="0" fontId="0" fillId="5" borderId="0" xfId="0" applyFill="1" applyAlignment="1" applyProtection="1">
      <alignment vertical="top" wrapText="1"/>
    </xf>
    <xf numFmtId="1" fontId="8" fillId="5" borderId="0" xfId="1" applyNumberFormat="1" applyFont="1" applyFill="1" applyAlignment="1" applyProtection="1">
      <alignment vertical="top" wrapText="1"/>
    </xf>
    <xf numFmtId="0" fontId="8" fillId="5" borderId="0" xfId="0" applyFont="1" applyFill="1" applyAlignment="1" applyProtection="1">
      <alignment vertical="top" wrapText="1"/>
    </xf>
    <xf numFmtId="9" fontId="8" fillId="5" borderId="0" xfId="1" applyFont="1" applyFill="1" applyAlignment="1" applyProtection="1">
      <alignment vertical="top" wrapText="1"/>
    </xf>
    <xf numFmtId="164" fontId="8" fillId="5" borderId="0" xfId="0" applyNumberFormat="1" applyFont="1" applyFill="1" applyBorder="1" applyAlignment="1" applyProtection="1">
      <alignment vertical="top" wrapText="1"/>
    </xf>
    <xf numFmtId="164" fontId="8" fillId="5" borderId="0" xfId="0" applyNumberFormat="1" applyFont="1" applyFill="1" applyAlignment="1" applyProtection="1">
      <alignment vertical="top" wrapText="1"/>
    </xf>
    <xf numFmtId="49" fontId="8" fillId="5" borderId="0" xfId="0" applyNumberFormat="1" applyFont="1" applyFill="1" applyAlignment="1" applyProtection="1">
      <alignment horizontal="right" vertical="top" wrapText="1"/>
    </xf>
    <xf numFmtId="164" fontId="8" fillId="4" borderId="0" xfId="0" applyNumberFormat="1" applyFont="1" applyFill="1" applyBorder="1" applyProtection="1"/>
    <xf numFmtId="9" fontId="8" fillId="5" borderId="0" xfId="1" applyFont="1" applyFill="1" applyProtection="1"/>
    <xf numFmtId="3" fontId="8" fillId="5" borderId="0" xfId="0" applyNumberFormat="1" applyFont="1" applyFill="1" applyProtection="1"/>
    <xf numFmtId="164" fontId="8" fillId="5" borderId="0" xfId="0" applyNumberFormat="1" applyFont="1" applyFill="1" applyProtection="1"/>
    <xf numFmtId="164" fontId="9" fillId="5" borderId="0" xfId="0" applyNumberFormat="1" applyFont="1" applyFill="1" applyProtection="1"/>
    <xf numFmtId="0" fontId="0" fillId="5" borderId="0" xfId="0" applyFill="1" applyProtection="1"/>
    <xf numFmtId="1" fontId="8" fillId="5" borderId="0" xfId="1" applyNumberFormat="1" applyFont="1" applyFill="1" applyProtection="1"/>
    <xf numFmtId="0" fontId="8" fillId="5" borderId="0" xfId="0" applyFont="1" applyFill="1" applyProtection="1"/>
    <xf numFmtId="3" fontId="8" fillId="4" borderId="0" xfId="0" applyNumberFormat="1" applyFont="1" applyFill="1" applyAlignment="1" applyProtection="1">
      <alignment vertical="top"/>
    </xf>
    <xf numFmtId="164" fontId="8" fillId="4" borderId="0" xfId="0" applyNumberFormat="1" applyFont="1" applyFill="1" applyAlignment="1" applyProtection="1">
      <alignment horizontal="right" vertical="top" wrapText="1"/>
    </xf>
    <xf numFmtId="164" fontId="9" fillId="4" borderId="0" xfId="0" applyNumberFormat="1" applyFont="1" applyFill="1" applyAlignment="1" applyProtection="1">
      <alignment horizontal="right" vertical="top" wrapText="1"/>
    </xf>
    <xf numFmtId="0" fontId="0" fillId="0" borderId="0" xfId="0" applyFill="1" applyAlignment="1" applyProtection="1">
      <alignment vertical="top"/>
    </xf>
    <xf numFmtId="1" fontId="8" fillId="4" borderId="0" xfId="1" applyNumberFormat="1" applyFont="1" applyFill="1" applyAlignment="1" applyProtection="1">
      <alignment vertical="top"/>
    </xf>
    <xf numFmtId="0" fontId="8" fillId="4" borderId="0" xfId="0" applyFont="1" applyFill="1" applyAlignment="1" applyProtection="1">
      <alignment vertical="top"/>
    </xf>
    <xf numFmtId="0" fontId="8" fillId="0" borderId="0" xfId="0" applyFont="1" applyFill="1" applyAlignment="1" applyProtection="1">
      <alignment vertical="top"/>
    </xf>
    <xf numFmtId="9" fontId="8" fillId="4" borderId="0" xfId="1" applyFont="1" applyFill="1" applyAlignment="1" applyProtection="1">
      <alignment vertical="top"/>
    </xf>
    <xf numFmtId="0" fontId="0" fillId="0" borderId="0" xfId="0" applyAlignment="1" applyProtection="1">
      <alignment vertical="top"/>
    </xf>
    <xf numFmtId="164" fontId="8" fillId="4" borderId="0" xfId="0" applyNumberFormat="1" applyFont="1" applyFill="1" applyAlignment="1" applyProtection="1">
      <alignment vertical="top"/>
    </xf>
    <xf numFmtId="164" fontId="8" fillId="0" borderId="0" xfId="0" applyNumberFormat="1" applyFont="1" applyAlignment="1" applyProtection="1">
      <alignment vertical="top"/>
    </xf>
    <xf numFmtId="3" fontId="8" fillId="4" borderId="0" xfId="0" applyNumberFormat="1" applyFont="1" applyFill="1" applyAlignment="1" applyProtection="1">
      <alignment vertical="top" wrapText="1"/>
    </xf>
    <xf numFmtId="164" fontId="25" fillId="4" borderId="0" xfId="0" applyNumberFormat="1" applyFont="1" applyFill="1" applyAlignment="1" applyProtection="1">
      <alignment horizontal="center" vertical="center" wrapText="1"/>
    </xf>
    <xf numFmtId="164" fontId="25" fillId="0" borderId="0" xfId="0" applyNumberFormat="1" applyFont="1" applyAlignment="1" applyProtection="1">
      <alignment horizontal="center" vertical="center"/>
    </xf>
    <xf numFmtId="164" fontId="8" fillId="0" borderId="0" xfId="0" applyNumberFormat="1" applyFont="1" applyFill="1" applyAlignment="1" applyProtection="1">
      <alignment wrapText="1"/>
    </xf>
    <xf numFmtId="0" fontId="8" fillId="5" borderId="0" xfId="0" applyFont="1" applyFill="1" applyAlignment="1" applyProtection="1">
      <alignment horizontal="right" wrapText="1"/>
    </xf>
    <xf numFmtId="0" fontId="0" fillId="5" borderId="0" xfId="0" applyFill="1" applyAlignment="1" applyProtection="1">
      <alignment horizontal="right" wrapText="1"/>
    </xf>
    <xf numFmtId="1" fontId="0" fillId="5" borderId="0" xfId="0" applyNumberFormat="1" applyFill="1" applyAlignment="1" applyProtection="1">
      <alignment horizontal="right" wrapText="1"/>
    </xf>
    <xf numFmtId="164" fontId="10" fillId="0" borderId="0" xfId="3" applyNumberFormat="1" applyFont="1" applyFill="1" applyBorder="1" applyAlignment="1">
      <alignment horizontal="left" vertical="center" wrapText="1"/>
    </xf>
    <xf numFmtId="164" fontId="10" fillId="0" borderId="0" xfId="3" applyNumberFormat="1" applyFont="1" applyFill="1" applyBorder="1" applyAlignment="1">
      <alignment horizontal="left" vertical="top" wrapText="1"/>
    </xf>
    <xf numFmtId="164" fontId="6" fillId="0" borderId="0" xfId="3" applyNumberFormat="1" applyFont="1" applyFill="1" applyBorder="1" applyAlignment="1">
      <alignment horizontal="left" vertical="top" wrapText="1"/>
    </xf>
    <xf numFmtId="164" fontId="14" fillId="0" borderId="0" xfId="3" applyNumberFormat="1" applyFont="1" applyFill="1" applyBorder="1" applyAlignment="1">
      <alignment horizontal="left" vertical="center" wrapText="1"/>
    </xf>
    <xf numFmtId="164" fontId="19" fillId="0" borderId="1" xfId="3" applyNumberFormat="1" applyFont="1" applyFill="1" applyBorder="1" applyAlignment="1">
      <alignment horizontal="left" vertical="center" wrapText="1"/>
    </xf>
    <xf numFmtId="0" fontId="15" fillId="0" borderId="0" xfId="3" applyFont="1" applyFill="1" applyAlignment="1">
      <alignment horizontal="left" vertical="center"/>
    </xf>
    <xf numFmtId="164" fontId="18" fillId="0" borderId="0" xfId="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10" fillId="0" borderId="0" xfId="3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3" fontId="8" fillId="4" borderId="0" xfId="0" applyNumberFormat="1" applyFont="1" applyFill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vertical="center"/>
    </xf>
    <xf numFmtId="0" fontId="31" fillId="5" borderId="0" xfId="0" applyFont="1" applyFill="1"/>
    <xf numFmtId="3" fontId="24" fillId="5" borderId="0" xfId="0" applyNumberFormat="1" applyFont="1" applyFill="1" applyProtection="1"/>
    <xf numFmtId="164" fontId="24" fillId="5" borderId="0" xfId="0" applyNumberFormat="1" applyFont="1" applyFill="1" applyProtection="1"/>
    <xf numFmtId="164" fontId="32" fillId="5" borderId="0" xfId="0" applyNumberFormat="1" applyFont="1" applyFill="1" applyProtection="1"/>
    <xf numFmtId="0" fontId="31" fillId="5" borderId="0" xfId="0" applyFont="1" applyFill="1" applyProtection="1"/>
    <xf numFmtId="1" fontId="24" fillId="5" borderId="0" xfId="1" applyNumberFormat="1" applyFont="1" applyFill="1" applyProtection="1"/>
    <xf numFmtId="0" fontId="24" fillId="5" borderId="0" xfId="0" applyFont="1" applyFill="1" applyProtection="1"/>
    <xf numFmtId="9" fontId="24" fillId="5" borderId="0" xfId="1" applyFont="1" applyFill="1" applyProtection="1"/>
    <xf numFmtId="0" fontId="0" fillId="5" borderId="0" xfId="0" applyFill="1" applyAlignment="1">
      <alignment horizontal="right" vertical="center"/>
    </xf>
    <xf numFmtId="3" fontId="8" fillId="5" borderId="0" xfId="0" applyNumberFormat="1" applyFont="1" applyFill="1" applyAlignment="1" applyProtection="1">
      <alignment horizontal="right" vertical="center"/>
    </xf>
    <xf numFmtId="164" fontId="8" fillId="5" borderId="0" xfId="0" applyNumberFormat="1" applyFont="1" applyFill="1" applyAlignment="1" applyProtection="1">
      <alignment horizontal="right" vertical="center"/>
    </xf>
    <xf numFmtId="164" fontId="9" fillId="5" borderId="0" xfId="0" applyNumberFormat="1" applyFont="1" applyFill="1" applyAlignment="1" applyProtection="1">
      <alignment horizontal="right" vertical="center"/>
    </xf>
    <xf numFmtId="0" fontId="0" fillId="5" borderId="0" xfId="0" applyFill="1" applyAlignment="1" applyProtection="1">
      <alignment horizontal="right" vertical="center"/>
    </xf>
    <xf numFmtId="1" fontId="8" fillId="5" borderId="0" xfId="1" applyNumberFormat="1" applyFont="1" applyFill="1" applyAlignment="1" applyProtection="1">
      <alignment horizontal="right" vertical="center"/>
    </xf>
    <xf numFmtId="0" fontId="8" fillId="5" borderId="0" xfId="0" applyFont="1" applyFill="1" applyAlignment="1" applyProtection="1">
      <alignment horizontal="right" vertical="center"/>
    </xf>
    <xf numFmtId="9" fontId="8" fillId="5" borderId="0" xfId="1" applyFont="1" applyFill="1" applyAlignment="1" applyProtection="1">
      <alignment horizontal="right" vertical="center"/>
    </xf>
    <xf numFmtId="0" fontId="24" fillId="5" borderId="9" xfId="0" applyFont="1" applyFill="1" applyBorder="1" applyAlignment="1">
      <alignment vertical="center"/>
    </xf>
    <xf numFmtId="0" fontId="24" fillId="5" borderId="6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left" vertical="center" wrapText="1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8" fillId="4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164" fontId="13" fillId="0" borderId="0" xfId="3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10" fillId="0" borderId="0" xfId="3" applyNumberFormat="1" applyFont="1" applyFill="1" applyBorder="1" applyAlignment="1">
      <alignment horizontal="left" vertical="center" wrapText="1"/>
    </xf>
    <xf numFmtId="164" fontId="10" fillId="0" borderId="0" xfId="3" applyNumberFormat="1" applyFont="1" applyFill="1" applyBorder="1" applyAlignment="1">
      <alignment horizontal="left" vertical="top" wrapText="1"/>
    </xf>
    <xf numFmtId="164" fontId="16" fillId="0" borderId="1" xfId="3" applyNumberFormat="1" applyFont="1" applyFill="1" applyBorder="1" applyAlignment="1">
      <alignment horizontal="left" vertical="top" wrapText="1"/>
    </xf>
    <xf numFmtId="164" fontId="16" fillId="0" borderId="1" xfId="3" applyNumberFormat="1" applyFont="1" applyFill="1" applyBorder="1" applyAlignment="1">
      <alignment horizontal="left" vertical="center" wrapText="1"/>
    </xf>
    <xf numFmtId="164" fontId="16" fillId="0" borderId="2" xfId="3" applyNumberFormat="1" applyFont="1" applyFill="1" applyBorder="1" applyAlignment="1">
      <alignment horizontal="left" vertical="center" wrapText="1"/>
    </xf>
    <xf numFmtId="164" fontId="6" fillId="0" borderId="0" xfId="3" applyNumberFormat="1" applyFont="1" applyFill="1" applyBorder="1" applyAlignment="1">
      <alignment horizontal="left" vertical="top" wrapText="1"/>
    </xf>
  </cellXfs>
  <cellStyles count="4">
    <cellStyle name="40 % - Akzent3" xfId="2" builtinId="39"/>
    <cellStyle name="40 % - Akzent5" xfId="3" builtinId="47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17</xdr:row>
      <xdr:rowOff>0</xdr:rowOff>
    </xdr:from>
    <xdr:to>
      <xdr:col>8</xdr:col>
      <xdr:colOff>200025</xdr:colOff>
      <xdr:row>18</xdr:row>
      <xdr:rowOff>197145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3752850"/>
          <a:ext cx="6343649" cy="45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256"/>
  <sheetViews>
    <sheetView showGridLines="0" tabSelected="1" topLeftCell="D1" zoomScaleNormal="100" workbookViewId="0">
      <selection activeCell="I26" sqref="I26"/>
    </sheetView>
  </sheetViews>
  <sheetFormatPr baseColWidth="10" defaultRowHeight="15" x14ac:dyDescent="0.25"/>
  <cols>
    <col min="1" max="1" width="2" customWidth="1"/>
    <col min="2" max="2" width="12.42578125" style="154" customWidth="1"/>
    <col min="3" max="3" width="2.7109375" customWidth="1"/>
    <col min="4" max="4" width="42.42578125" style="125" customWidth="1"/>
    <col min="5" max="5" width="12.85546875" style="4" customWidth="1"/>
    <col min="6" max="6" width="13.85546875" style="4" customWidth="1"/>
    <col min="7" max="7" width="12.42578125" style="4" bestFit="1" customWidth="1"/>
    <col min="8" max="8" width="12.140625" style="4" customWidth="1"/>
    <col min="9" max="9" width="11.7109375" style="4" customWidth="1"/>
    <col min="10" max="10" width="1.7109375" style="5" customWidth="1"/>
    <col min="11" max="11" width="8.7109375" style="8" customWidth="1"/>
    <col min="12" max="13" width="8.7109375" customWidth="1"/>
    <col min="14" max="14" width="1.7109375" style="5" customWidth="1"/>
    <col min="15" max="17" width="8.7109375" customWidth="1"/>
    <col min="18" max="18" width="1.7109375" customWidth="1"/>
    <col min="19" max="21" width="9.7109375" customWidth="1"/>
    <col min="22" max="22" width="1.7109375" customWidth="1"/>
    <col min="23" max="25" width="9.7109375" customWidth="1"/>
    <col min="26" max="26" width="1.7109375" customWidth="1"/>
    <col min="27" max="29" width="9.7109375" customWidth="1"/>
  </cols>
  <sheetData>
    <row r="1" spans="2:20" ht="18.75" customHeight="1" x14ac:dyDescent="0.25">
      <c r="D1" s="164" t="s">
        <v>256</v>
      </c>
      <c r="E1" s="164"/>
      <c r="F1" s="164"/>
      <c r="G1" s="164"/>
      <c r="H1" s="164"/>
      <c r="I1" s="164"/>
      <c r="J1" s="164"/>
      <c r="K1" s="164"/>
      <c r="L1" s="164"/>
      <c r="M1" s="40"/>
      <c r="N1" s="40"/>
      <c r="O1" s="40"/>
      <c r="P1" s="40"/>
      <c r="Q1" s="40"/>
      <c r="R1" s="40"/>
      <c r="T1" s="11"/>
    </row>
    <row r="2" spans="2:20" ht="3.95" customHeight="1" x14ac:dyDescent="0.25"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T2" s="11"/>
    </row>
    <row r="3" spans="2:20" ht="23.25" customHeight="1" x14ac:dyDescent="0.25">
      <c r="D3" s="172" t="s">
        <v>160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T3" s="11"/>
    </row>
    <row r="4" spans="2:20" ht="20.25" customHeight="1" x14ac:dyDescent="0.25">
      <c r="D4" s="173" t="s">
        <v>143</v>
      </c>
      <c r="E4" s="173"/>
      <c r="F4" s="173"/>
      <c r="G4" s="173"/>
      <c r="H4" s="173"/>
      <c r="I4" s="173"/>
      <c r="J4" s="173"/>
      <c r="K4" s="12"/>
      <c r="L4" s="12"/>
      <c r="M4" s="12"/>
      <c r="N4" s="12"/>
      <c r="O4" s="12"/>
      <c r="P4" s="12"/>
      <c r="Q4" s="12"/>
      <c r="R4" s="12"/>
      <c r="T4" s="11"/>
    </row>
    <row r="5" spans="2:20" ht="9.9499999999999993" customHeight="1" x14ac:dyDescent="0.25">
      <c r="D5" s="116"/>
      <c r="E5" s="117"/>
      <c r="F5" s="117"/>
      <c r="G5" s="117"/>
      <c r="H5" s="117"/>
      <c r="I5" s="117"/>
      <c r="J5" s="117"/>
      <c r="K5" s="12"/>
      <c r="L5" s="12"/>
      <c r="M5" s="12"/>
      <c r="N5" s="12"/>
      <c r="O5" s="12"/>
      <c r="P5" s="12"/>
      <c r="Q5" s="12"/>
      <c r="R5" s="12"/>
      <c r="T5" s="11"/>
    </row>
    <row r="6" spans="2:20" ht="20.25" customHeight="1" x14ac:dyDescent="0.25">
      <c r="D6" s="177" t="s">
        <v>161</v>
      </c>
      <c r="E6" s="177"/>
      <c r="F6" s="177"/>
      <c r="G6" s="177"/>
      <c r="H6" s="177"/>
      <c r="I6" s="177"/>
      <c r="J6" s="177"/>
      <c r="K6" s="177"/>
      <c r="L6" s="12"/>
      <c r="M6" s="12"/>
      <c r="N6" s="12"/>
      <c r="O6" s="12"/>
      <c r="P6" s="12"/>
      <c r="Q6" s="12"/>
      <c r="R6" s="12"/>
      <c r="T6" s="11"/>
    </row>
    <row r="7" spans="2:20" s="17" customFormat="1" ht="15.95" customHeight="1" x14ac:dyDescent="0.25">
      <c r="B7" s="155"/>
      <c r="D7" s="119"/>
      <c r="E7" s="174" t="s">
        <v>150</v>
      </c>
      <c r="F7" s="174"/>
      <c r="G7" s="175" t="s">
        <v>151</v>
      </c>
      <c r="H7" s="175" t="s">
        <v>159</v>
      </c>
      <c r="I7" s="175" t="s">
        <v>152</v>
      </c>
      <c r="J7" s="15"/>
      <c r="K7" s="16"/>
      <c r="L7" s="16"/>
      <c r="M7" s="16"/>
      <c r="N7" s="16"/>
      <c r="R7" s="16"/>
      <c r="T7" s="4"/>
    </row>
    <row r="8" spans="2:20" s="17" customFormat="1" ht="15.95" customHeight="1" x14ac:dyDescent="0.25">
      <c r="B8" s="155"/>
      <c r="D8" s="119"/>
      <c r="E8" s="19" t="s">
        <v>153</v>
      </c>
      <c r="F8" s="19" t="s">
        <v>154</v>
      </c>
      <c r="G8" s="176"/>
      <c r="H8" s="176"/>
      <c r="I8" s="176"/>
      <c r="J8" s="15"/>
      <c r="K8" s="16"/>
      <c r="L8" s="16"/>
      <c r="M8" s="16"/>
      <c r="N8" s="16"/>
      <c r="R8" s="16"/>
      <c r="T8" s="4"/>
    </row>
    <row r="9" spans="2:20" s="36" customFormat="1" ht="17.100000000000001" customHeight="1" x14ac:dyDescent="0.2">
      <c r="B9" s="156"/>
      <c r="D9" s="120" t="s">
        <v>155</v>
      </c>
      <c r="E9" s="33">
        <v>156.1</v>
      </c>
      <c r="F9" s="33">
        <v>360.2</v>
      </c>
      <c r="G9" s="33">
        <v>516.29999999999995</v>
      </c>
      <c r="H9" s="34">
        <v>3</v>
      </c>
      <c r="I9" s="33">
        <v>1548.8999999999999</v>
      </c>
      <c r="J9" s="118"/>
      <c r="K9" s="35"/>
      <c r="L9" s="35"/>
      <c r="N9" s="35"/>
      <c r="R9" s="35"/>
      <c r="T9" s="37"/>
    </row>
    <row r="10" spans="2:20" s="36" customFormat="1" ht="17.100000000000001" customHeight="1" x14ac:dyDescent="0.2">
      <c r="B10" s="156"/>
      <c r="D10" s="120" t="s">
        <v>156</v>
      </c>
      <c r="E10" s="33">
        <v>180.5</v>
      </c>
      <c r="F10" s="33">
        <v>456.9</v>
      </c>
      <c r="G10" s="33">
        <v>637.4</v>
      </c>
      <c r="H10" s="34">
        <v>3</v>
      </c>
      <c r="I10" s="33">
        <v>1912.1999999999998</v>
      </c>
      <c r="J10" s="118"/>
      <c r="K10" s="35"/>
      <c r="L10" s="35"/>
      <c r="N10" s="35"/>
      <c r="R10" s="35"/>
      <c r="T10" s="37"/>
    </row>
    <row r="11" spans="2:20" s="36" customFormat="1" ht="17.100000000000001" customHeight="1" x14ac:dyDescent="0.2">
      <c r="B11" s="156"/>
      <c r="D11" s="120" t="s">
        <v>157</v>
      </c>
      <c r="E11" s="33">
        <v>41.5</v>
      </c>
      <c r="F11" s="33">
        <v>124.8</v>
      </c>
      <c r="G11" s="33">
        <v>166.3</v>
      </c>
      <c r="H11" s="34">
        <v>2</v>
      </c>
      <c r="I11" s="33">
        <v>332.6</v>
      </c>
      <c r="J11" s="118"/>
      <c r="K11" s="35"/>
      <c r="L11" s="35"/>
      <c r="N11" s="35"/>
      <c r="R11" s="35"/>
      <c r="T11" s="37"/>
    </row>
    <row r="12" spans="2:20" s="36" customFormat="1" ht="30" customHeight="1" x14ac:dyDescent="0.2">
      <c r="B12" s="156"/>
      <c r="D12" s="120" t="s">
        <v>162</v>
      </c>
      <c r="E12" s="38"/>
      <c r="F12" s="38"/>
      <c r="G12" s="25">
        <v>1319.9999999999998</v>
      </c>
      <c r="H12" s="20"/>
      <c r="I12" s="25">
        <v>3793.6999999999994</v>
      </c>
      <c r="J12" s="118"/>
      <c r="K12" s="35"/>
      <c r="L12" s="35"/>
      <c r="N12" s="35"/>
      <c r="R12" s="35"/>
      <c r="T12" s="37"/>
    </row>
    <row r="13" spans="2:20" s="17" customFormat="1" ht="9.9499999999999993" customHeight="1" x14ac:dyDescent="0.25">
      <c r="B13" s="155"/>
      <c r="D13" s="119"/>
      <c r="E13" s="18"/>
      <c r="F13" s="18"/>
      <c r="G13" s="18"/>
      <c r="H13" s="18"/>
      <c r="I13" s="18"/>
      <c r="J13" s="15"/>
      <c r="K13" s="16"/>
      <c r="L13" s="16"/>
      <c r="N13" s="16"/>
      <c r="R13" s="16"/>
      <c r="T13" s="4"/>
    </row>
    <row r="14" spans="2:20" ht="17.100000000000001" customHeight="1" x14ac:dyDescent="0.25">
      <c r="D14" s="121"/>
      <c r="E14" s="22" t="s">
        <v>153</v>
      </c>
      <c r="F14" s="22" t="s">
        <v>154</v>
      </c>
      <c r="G14" s="22" t="s">
        <v>158</v>
      </c>
      <c r="H14" s="117"/>
      <c r="I14" s="117"/>
      <c r="J14" s="117"/>
      <c r="K14" s="12"/>
      <c r="L14" s="12"/>
      <c r="M14" s="12"/>
      <c r="N14" s="12"/>
      <c r="O14" s="12"/>
      <c r="P14" s="12"/>
      <c r="Q14" s="12"/>
      <c r="R14" s="12"/>
      <c r="T14" s="11"/>
    </row>
    <row r="15" spans="2:20" ht="32.25" customHeight="1" x14ac:dyDescent="0.25">
      <c r="D15" s="21" t="s">
        <v>163</v>
      </c>
      <c r="E15" s="39">
        <v>2055698</v>
      </c>
      <c r="F15" s="39">
        <v>8269404.333333333</v>
      </c>
      <c r="G15" s="39">
        <f>E15+F15</f>
        <v>10325102.333333332</v>
      </c>
      <c r="H15" s="117"/>
      <c r="I15" s="117"/>
      <c r="J15" s="117"/>
      <c r="K15" s="12"/>
      <c r="L15" s="12"/>
      <c r="M15" s="12"/>
      <c r="N15" s="12"/>
      <c r="O15" s="12"/>
      <c r="P15" s="12"/>
      <c r="Q15" s="12"/>
      <c r="R15" s="12"/>
      <c r="T15" s="11"/>
    </row>
    <row r="16" spans="2:20" ht="9.9499999999999993" customHeight="1" x14ac:dyDescent="0.25">
      <c r="D16" s="116"/>
      <c r="E16" s="117"/>
      <c r="F16" s="117"/>
      <c r="G16" s="117"/>
      <c r="H16" s="117"/>
      <c r="I16" s="117"/>
      <c r="J16" s="117"/>
      <c r="K16" s="12"/>
      <c r="L16" s="12"/>
      <c r="M16" s="12"/>
      <c r="N16" s="12"/>
      <c r="O16" s="12"/>
      <c r="P16" s="12"/>
      <c r="Q16" s="12"/>
      <c r="R16" s="12"/>
      <c r="T16" s="11"/>
    </row>
    <row r="17" spans="2:29" ht="20.25" customHeight="1" x14ac:dyDescent="0.25">
      <c r="D17" s="122" t="s">
        <v>164</v>
      </c>
      <c r="E17" s="41"/>
      <c r="F17" s="41"/>
      <c r="G17" s="41"/>
      <c r="H17" s="117"/>
      <c r="I17" s="117"/>
      <c r="J17" s="117"/>
      <c r="K17" s="12"/>
      <c r="L17" s="12"/>
      <c r="M17" s="12"/>
      <c r="N17" s="12"/>
      <c r="O17" s="12"/>
      <c r="P17" s="12"/>
      <c r="Q17" s="12"/>
      <c r="R17" s="12"/>
      <c r="T17" s="11"/>
    </row>
    <row r="18" spans="2:29" ht="20.25" customHeight="1" x14ac:dyDescent="0.25">
      <c r="D18" s="123"/>
      <c r="E18" s="12"/>
      <c r="F18" s="12"/>
      <c r="G18" s="12"/>
      <c r="H18" s="12"/>
      <c r="I18" s="12"/>
      <c r="J18" s="12"/>
      <c r="K18" s="12"/>
      <c r="L18" s="42"/>
      <c r="M18" s="12"/>
      <c r="N18" s="12"/>
      <c r="O18" s="12"/>
      <c r="P18" s="12"/>
      <c r="Q18" s="12"/>
      <c r="R18" s="12"/>
      <c r="T18" s="11"/>
    </row>
    <row r="19" spans="2:29" ht="20.25" customHeight="1" x14ac:dyDescent="0.25">
      <c r="D19" s="124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T19" s="11"/>
    </row>
    <row r="20" spans="2:29" ht="9.9499999999999993" customHeight="1" x14ac:dyDescent="0.25">
      <c r="D20" s="6"/>
      <c r="F20" s="23"/>
      <c r="G20" s="23"/>
      <c r="H20" s="23"/>
    </row>
    <row r="21" spans="2:29" ht="20.25" customHeight="1" x14ac:dyDescent="0.25">
      <c r="F21" s="24"/>
      <c r="G21" s="24"/>
      <c r="H21" s="24"/>
      <c r="K21" s="165" t="s">
        <v>140</v>
      </c>
      <c r="L21" s="165"/>
      <c r="M21" s="165"/>
      <c r="N21" s="10"/>
      <c r="O21" s="166" t="s">
        <v>141</v>
      </c>
      <c r="P21" s="167"/>
      <c r="Q21" s="168"/>
      <c r="S21" s="165" t="s">
        <v>147</v>
      </c>
      <c r="T21" s="165"/>
      <c r="U21" s="165"/>
      <c r="W21" s="165" t="s">
        <v>148</v>
      </c>
      <c r="X21" s="165"/>
      <c r="Y21" s="165"/>
      <c r="AA21" s="165" t="s">
        <v>149</v>
      </c>
      <c r="AB21" s="165"/>
      <c r="AC21" s="165"/>
    </row>
    <row r="22" spans="2:29" ht="8.1" customHeight="1" x14ac:dyDescent="0.25">
      <c r="K22" s="165"/>
      <c r="L22" s="165"/>
      <c r="M22" s="165"/>
      <c r="N22" s="10"/>
      <c r="O22" s="169"/>
      <c r="P22" s="170"/>
      <c r="Q22" s="171"/>
      <c r="S22" s="165"/>
      <c r="T22" s="165"/>
      <c r="U22" s="165"/>
      <c r="W22" s="165"/>
      <c r="X22" s="165"/>
      <c r="Y22" s="165"/>
      <c r="AA22" s="165"/>
      <c r="AB22" s="165"/>
      <c r="AC22" s="165"/>
    </row>
    <row r="23" spans="2:29" ht="63" customHeight="1" x14ac:dyDescent="0.3">
      <c r="B23" s="157" t="s">
        <v>245</v>
      </c>
      <c r="D23" s="7" t="s">
        <v>0</v>
      </c>
      <c r="E23" s="1" t="s">
        <v>139</v>
      </c>
      <c r="F23" s="2" t="s">
        <v>1</v>
      </c>
      <c r="G23" s="2" t="s">
        <v>2</v>
      </c>
      <c r="H23" s="2" t="s">
        <v>3</v>
      </c>
      <c r="I23" s="3" t="s">
        <v>142</v>
      </c>
      <c r="K23" s="13" t="s">
        <v>144</v>
      </c>
      <c r="L23" s="2" t="s">
        <v>145</v>
      </c>
      <c r="M23" s="2" t="s">
        <v>146</v>
      </c>
      <c r="O23" s="13" t="s">
        <v>144</v>
      </c>
      <c r="P23" s="2" t="s">
        <v>145</v>
      </c>
      <c r="Q23" s="2" t="s">
        <v>146</v>
      </c>
      <c r="S23" s="13" t="s">
        <v>166</v>
      </c>
      <c r="T23" s="2" t="s">
        <v>167</v>
      </c>
      <c r="U23" s="2" t="s">
        <v>168</v>
      </c>
      <c r="W23" s="13" t="s">
        <v>169</v>
      </c>
      <c r="X23" s="2" t="s">
        <v>170</v>
      </c>
      <c r="Y23" s="2" t="s">
        <v>171</v>
      </c>
      <c r="AA23" s="13" t="s">
        <v>172</v>
      </c>
      <c r="AB23" s="2" t="s">
        <v>173</v>
      </c>
      <c r="AC23" s="2" t="s">
        <v>174</v>
      </c>
    </row>
    <row r="24" spans="2:29" ht="18.75" customHeight="1" x14ac:dyDescent="0.4">
      <c r="B24" s="158">
        <v>40382976</v>
      </c>
      <c r="D24" s="126" t="s">
        <v>4</v>
      </c>
      <c r="E24" s="48">
        <v>5783</v>
      </c>
      <c r="F24" s="49">
        <f>I$9*(E24/G$15)</f>
        <v>0.86752541629369484</v>
      </c>
      <c r="G24" s="49">
        <f>I$10*(E24/G$15)</f>
        <v>1.0710065859879936</v>
      </c>
      <c r="H24" s="49">
        <f>I$11*(E24/G$15)</f>
        <v>0.18628636675013424</v>
      </c>
      <c r="I24" s="50">
        <f t="shared" ref="I24:I86" si="0">SUM(F24:H24)</f>
        <v>2.1248183690318228</v>
      </c>
      <c r="J24" s="51"/>
      <c r="K24" s="52"/>
      <c r="L24" s="53">
        <v>2</v>
      </c>
      <c r="M24" s="53"/>
      <c r="N24" s="54"/>
      <c r="O24" s="55">
        <f t="shared" ref="O24:Q39" si="1">K24/F24</f>
        <v>0</v>
      </c>
      <c r="P24" s="55">
        <f t="shared" si="1"/>
        <v>1.8674021487505781</v>
      </c>
      <c r="Q24" s="55">
        <f t="shared" si="1"/>
        <v>0</v>
      </c>
      <c r="R24" s="56"/>
      <c r="S24" s="49">
        <f>F24*0.13</f>
        <v>0.11277830411818034</v>
      </c>
      <c r="T24" s="49">
        <f>G24*0.4</f>
        <v>0.42840263439519743</v>
      </c>
      <c r="U24" s="49">
        <f>H24*0.1</f>
        <v>1.8628636675013424E-2</v>
      </c>
      <c r="V24" s="57"/>
      <c r="W24" s="49">
        <f>F24*0.16</f>
        <v>0.13880406660699118</v>
      </c>
      <c r="X24" s="49">
        <f>G24*0.45</f>
        <v>0.48195296369459711</v>
      </c>
      <c r="Y24" s="49">
        <f>H24*0.15</f>
        <v>2.7942955012520136E-2</v>
      </c>
      <c r="Z24" s="57"/>
      <c r="AA24" s="49">
        <f>F24*0.19</f>
        <v>0.16482982909580202</v>
      </c>
      <c r="AB24" s="49">
        <f>G24*0.5</f>
        <v>0.53550329299399679</v>
      </c>
      <c r="AC24" s="49">
        <f>H24*0.2</f>
        <v>3.7257273350026848E-2</v>
      </c>
    </row>
    <row r="25" spans="2:29" s="5" customFormat="1" ht="18.75" customHeight="1" x14ac:dyDescent="0.4">
      <c r="B25" s="159">
        <v>41228428</v>
      </c>
      <c r="D25" s="127" t="s">
        <v>5</v>
      </c>
      <c r="E25" s="58">
        <v>4536</v>
      </c>
      <c r="F25" s="59">
        <f t="shared" ref="F25:F87" si="2">I$9*(E25/G$15)</f>
        <v>0.68045915412557501</v>
      </c>
      <c r="G25" s="59">
        <f t="shared" ref="G25:G87" si="3">I$10*(E25/G$15)</f>
        <v>0.84006326716955548</v>
      </c>
      <c r="H25" s="59">
        <f t="shared" ref="H25:H87" si="4">I$11*(E25/G$15)</f>
        <v>0.14611706027643248</v>
      </c>
      <c r="I25" s="60">
        <f t="shared" si="0"/>
        <v>1.6666394815715631</v>
      </c>
      <c r="J25" s="51"/>
      <c r="K25" s="61"/>
      <c r="L25" s="54"/>
      <c r="M25" s="54"/>
      <c r="N25" s="54"/>
      <c r="O25" s="62">
        <f t="shared" si="1"/>
        <v>0</v>
      </c>
      <c r="P25" s="62">
        <f t="shared" si="1"/>
        <v>0</v>
      </c>
      <c r="Q25" s="62">
        <f t="shared" si="1"/>
        <v>0</v>
      </c>
      <c r="R25" s="51"/>
      <c r="S25" s="57">
        <f t="shared" ref="S25:S87" si="5">F25*0.13</f>
        <v>8.8459690036324756E-2</v>
      </c>
      <c r="T25" s="57">
        <f t="shared" ref="T25:T87" si="6">G25*0.4</f>
        <v>0.33602530686782223</v>
      </c>
      <c r="U25" s="57">
        <f t="shared" ref="U25:U87" si="7">H25*0.1</f>
        <v>1.4611706027643249E-2</v>
      </c>
      <c r="V25" s="51"/>
      <c r="W25" s="57">
        <f t="shared" ref="W25:W87" si="8">F25*0.16</f>
        <v>0.108873464660092</v>
      </c>
      <c r="X25" s="57">
        <f t="shared" ref="X25:X87" si="9">G25*0.45</f>
        <v>0.37802847022629998</v>
      </c>
      <c r="Y25" s="57">
        <f t="shared" ref="Y25:Y87" si="10">H25*0.15</f>
        <v>2.1917559041464873E-2</v>
      </c>
      <c r="Z25" s="51"/>
      <c r="AA25" s="57">
        <f t="shared" ref="AA25:AA87" si="11">F25*0.19</f>
        <v>0.12928723928385924</v>
      </c>
      <c r="AB25" s="57">
        <f t="shared" ref="AB25:AB87" si="12">G25*0.5</f>
        <v>0.42003163358477774</v>
      </c>
      <c r="AC25" s="57">
        <f t="shared" ref="AC25:AC87" si="13">H25*0.2</f>
        <v>2.9223412055286498E-2</v>
      </c>
    </row>
    <row r="26" spans="2:29" ht="18.75" customHeight="1" x14ac:dyDescent="0.4">
      <c r="B26" s="158">
        <v>41392127</v>
      </c>
      <c r="D26" s="126" t="s">
        <v>6</v>
      </c>
      <c r="E26" s="48">
        <v>14226</v>
      </c>
      <c r="F26" s="49">
        <f t="shared" si="2"/>
        <v>2.1340855217351034</v>
      </c>
      <c r="G26" s="49">
        <f>I$10*(E26/G$15)</f>
        <v>2.6346428656865291</v>
      </c>
      <c r="H26" s="49">
        <f t="shared" si="4"/>
        <v>0.4582586639092876</v>
      </c>
      <c r="I26" s="50">
        <f t="shared" si="0"/>
        <v>5.2269870513309193</v>
      </c>
      <c r="J26" s="51"/>
      <c r="K26" s="52"/>
      <c r="L26" s="53">
        <v>1</v>
      </c>
      <c r="M26" s="53"/>
      <c r="N26" s="54"/>
      <c r="O26" s="55">
        <f t="shared" si="1"/>
        <v>0</v>
      </c>
      <c r="P26" s="55">
        <f t="shared" si="1"/>
        <v>0.37955808471195673</v>
      </c>
      <c r="Q26" s="55">
        <f t="shared" si="1"/>
        <v>0</v>
      </c>
      <c r="R26" s="56"/>
      <c r="S26" s="49">
        <f t="shared" si="5"/>
        <v>0.27743111782556346</v>
      </c>
      <c r="T26" s="49">
        <f t="shared" si="6"/>
        <v>1.0538571462746116</v>
      </c>
      <c r="U26" s="49">
        <f t="shared" si="7"/>
        <v>4.5825866390928761E-2</v>
      </c>
      <c r="V26" s="57"/>
      <c r="W26" s="49">
        <f t="shared" si="8"/>
        <v>0.34145368347761657</v>
      </c>
      <c r="X26" s="49">
        <f t="shared" si="9"/>
        <v>1.1855892895589382</v>
      </c>
      <c r="Y26" s="49">
        <f t="shared" si="10"/>
        <v>6.8738799586393132E-2</v>
      </c>
      <c r="Z26" s="57"/>
      <c r="AA26" s="49">
        <f t="shared" si="11"/>
        <v>0.40547624912966962</v>
      </c>
      <c r="AB26" s="49">
        <f t="shared" si="12"/>
        <v>1.3173214328432645</v>
      </c>
      <c r="AC26" s="49">
        <f t="shared" si="13"/>
        <v>9.1651732781857523E-2</v>
      </c>
    </row>
    <row r="27" spans="2:29" s="5" customFormat="1" ht="5.25" customHeight="1" x14ac:dyDescent="0.4">
      <c r="B27" s="159"/>
      <c r="D27" s="127"/>
      <c r="E27" s="58"/>
      <c r="F27" s="59"/>
      <c r="G27" s="59"/>
      <c r="H27" s="59"/>
      <c r="I27" s="60"/>
      <c r="J27" s="51"/>
      <c r="K27" s="61"/>
      <c r="L27" s="54"/>
      <c r="M27" s="54"/>
      <c r="N27" s="54"/>
      <c r="O27" s="62"/>
      <c r="P27" s="62"/>
      <c r="Q27" s="62"/>
      <c r="R27" s="51"/>
      <c r="S27" s="57"/>
      <c r="T27" s="57"/>
      <c r="U27" s="57"/>
      <c r="V27" s="51"/>
      <c r="W27" s="57"/>
      <c r="X27" s="57"/>
      <c r="Y27" s="57"/>
      <c r="Z27" s="51"/>
      <c r="AA27" s="57"/>
      <c r="AB27" s="57"/>
      <c r="AC27" s="57"/>
    </row>
    <row r="28" spans="2:29" ht="18.75" customHeight="1" x14ac:dyDescent="0.4">
      <c r="B28" s="158">
        <v>51568407</v>
      </c>
      <c r="D28" s="126" t="s">
        <v>7</v>
      </c>
      <c r="E28" s="48">
        <v>4134</v>
      </c>
      <c r="F28" s="49">
        <f t="shared" si="2"/>
        <v>0.62015391163031897</v>
      </c>
      <c r="G28" s="49">
        <f t="shared" si="3"/>
        <v>0.7656132157140525</v>
      </c>
      <c r="H28" s="49">
        <f t="shared" si="4"/>
        <v>0.13316753244770102</v>
      </c>
      <c r="I28" s="50">
        <f t="shared" si="0"/>
        <v>1.5189346597920725</v>
      </c>
      <c r="J28" s="51"/>
      <c r="K28" s="52"/>
      <c r="L28" s="53"/>
      <c r="M28" s="53"/>
      <c r="N28" s="54"/>
      <c r="O28" s="55">
        <f t="shared" si="1"/>
        <v>0</v>
      </c>
      <c r="P28" s="55">
        <f t="shared" si="1"/>
        <v>0</v>
      </c>
      <c r="Q28" s="55">
        <f t="shared" si="1"/>
        <v>0</v>
      </c>
      <c r="R28" s="56"/>
      <c r="S28" s="49">
        <f t="shared" si="5"/>
        <v>8.0620008511941468E-2</v>
      </c>
      <c r="T28" s="49">
        <f t="shared" si="6"/>
        <v>0.30624528628562103</v>
      </c>
      <c r="U28" s="49">
        <f t="shared" si="7"/>
        <v>1.3316753244770102E-2</v>
      </c>
      <c r="V28" s="57"/>
      <c r="W28" s="49">
        <f t="shared" si="8"/>
        <v>9.922462586085104E-2</v>
      </c>
      <c r="X28" s="49">
        <f t="shared" si="9"/>
        <v>0.34452594707132361</v>
      </c>
      <c r="Y28" s="49">
        <f t="shared" si="10"/>
        <v>1.9975129867155151E-2</v>
      </c>
      <c r="Z28" s="57"/>
      <c r="AA28" s="49">
        <f t="shared" si="11"/>
        <v>0.1178292432097606</v>
      </c>
      <c r="AB28" s="49">
        <f t="shared" si="12"/>
        <v>0.38280660785702625</v>
      </c>
      <c r="AC28" s="49">
        <f t="shared" si="13"/>
        <v>2.6633506489540205E-2</v>
      </c>
    </row>
    <row r="29" spans="2:29" s="5" customFormat="1" ht="18.75" customHeight="1" x14ac:dyDescent="0.4">
      <c r="B29" s="159">
        <v>51657292</v>
      </c>
      <c r="D29" s="127" t="s">
        <v>8</v>
      </c>
      <c r="E29" s="58">
        <v>12255</v>
      </c>
      <c r="F29" s="59">
        <f t="shared" si="2"/>
        <v>1.8384098178591095</v>
      </c>
      <c r="G29" s="59">
        <f t="shared" si="3"/>
        <v>2.2696153745949958</v>
      </c>
      <c r="H29" s="59">
        <f t="shared" si="4"/>
        <v>0.39476732224155203</v>
      </c>
      <c r="I29" s="60">
        <f t="shared" si="0"/>
        <v>4.502792514695658</v>
      </c>
      <c r="J29" s="51"/>
      <c r="K29" s="61"/>
      <c r="L29" s="54">
        <v>1</v>
      </c>
      <c r="M29" s="54"/>
      <c r="N29" s="54"/>
      <c r="O29" s="62">
        <f t="shared" si="1"/>
        <v>0</v>
      </c>
      <c r="P29" s="62">
        <f t="shared" si="1"/>
        <v>0.44060328952364725</v>
      </c>
      <c r="Q29" s="62">
        <f t="shared" si="1"/>
        <v>0</v>
      </c>
      <c r="R29" s="51"/>
      <c r="S29" s="57">
        <f t="shared" si="5"/>
        <v>0.23899327632168424</v>
      </c>
      <c r="T29" s="57">
        <f t="shared" si="6"/>
        <v>0.90784614983799838</v>
      </c>
      <c r="U29" s="57">
        <f t="shared" si="7"/>
        <v>3.9476732224155209E-2</v>
      </c>
      <c r="V29" s="51"/>
      <c r="W29" s="57">
        <f t="shared" si="8"/>
        <v>0.29414557085745752</v>
      </c>
      <c r="X29" s="57">
        <f t="shared" si="9"/>
        <v>1.0213269185677483</v>
      </c>
      <c r="Y29" s="57">
        <f t="shared" si="10"/>
        <v>5.9215098336232799E-2</v>
      </c>
      <c r="Z29" s="51"/>
      <c r="AA29" s="57">
        <f t="shared" si="11"/>
        <v>0.34929786539323082</v>
      </c>
      <c r="AB29" s="57">
        <f t="shared" si="12"/>
        <v>1.1348076872974979</v>
      </c>
      <c r="AC29" s="57">
        <f t="shared" si="13"/>
        <v>7.8953464448310418E-2</v>
      </c>
    </row>
    <row r="30" spans="2:29" ht="18.75" customHeight="1" x14ac:dyDescent="0.4">
      <c r="B30" s="158">
        <v>52326959</v>
      </c>
      <c r="D30" s="126" t="s">
        <v>9</v>
      </c>
      <c r="E30" s="48">
        <v>6362</v>
      </c>
      <c r="F30" s="49">
        <f t="shared" si="2"/>
        <v>0.95438296705178749</v>
      </c>
      <c r="G30" s="49">
        <f t="shared" si="3"/>
        <v>1.1782368839798747</v>
      </c>
      <c r="H30" s="49">
        <f t="shared" si="4"/>
        <v>0.20493755235420269</v>
      </c>
      <c r="I30" s="50">
        <f t="shared" si="0"/>
        <v>2.3375574033858646</v>
      </c>
      <c r="J30" s="51"/>
      <c r="K30" s="52"/>
      <c r="L30" s="53">
        <v>1</v>
      </c>
      <c r="M30" s="53"/>
      <c r="N30" s="54"/>
      <c r="O30" s="55">
        <f t="shared" si="1"/>
        <v>0</v>
      </c>
      <c r="P30" s="55">
        <f t="shared" si="1"/>
        <v>0.84872576439992087</v>
      </c>
      <c r="Q30" s="55">
        <f t="shared" si="1"/>
        <v>0</v>
      </c>
      <c r="R30" s="56"/>
      <c r="S30" s="49">
        <f t="shared" si="5"/>
        <v>0.12406978571673238</v>
      </c>
      <c r="T30" s="49">
        <f t="shared" si="6"/>
        <v>0.47129475359194989</v>
      </c>
      <c r="U30" s="49">
        <f t="shared" si="7"/>
        <v>2.0493755235420269E-2</v>
      </c>
      <c r="V30" s="57"/>
      <c r="W30" s="49">
        <f t="shared" si="8"/>
        <v>0.15270127472828601</v>
      </c>
      <c r="X30" s="49">
        <f t="shared" si="9"/>
        <v>0.53020659779094359</v>
      </c>
      <c r="Y30" s="49">
        <f t="shared" si="10"/>
        <v>3.0740632853130404E-2</v>
      </c>
      <c r="Z30" s="57"/>
      <c r="AA30" s="49">
        <f t="shared" si="11"/>
        <v>0.18133276373983961</v>
      </c>
      <c r="AB30" s="49">
        <f t="shared" si="12"/>
        <v>0.58911844198993735</v>
      </c>
      <c r="AC30" s="49">
        <f t="shared" si="13"/>
        <v>4.0987510470840538E-2</v>
      </c>
    </row>
    <row r="31" spans="2:29" s="5" customFormat="1" ht="18.75" customHeight="1" x14ac:dyDescent="0.4">
      <c r="B31" s="159">
        <v>52344193</v>
      </c>
      <c r="D31" s="127" t="s">
        <v>10</v>
      </c>
      <c r="E31" s="58">
        <v>10791</v>
      </c>
      <c r="F31" s="59">
        <f t="shared" si="2"/>
        <v>1.6187907257868339</v>
      </c>
      <c r="G31" s="59">
        <f t="shared" si="3"/>
        <v>1.998483843921224</v>
      </c>
      <c r="H31" s="59">
        <f t="shared" si="4"/>
        <v>0.34760784776079867</v>
      </c>
      <c r="I31" s="60">
        <f t="shared" si="0"/>
        <v>3.9648824174688562</v>
      </c>
      <c r="J31" s="51"/>
      <c r="K31" s="61"/>
      <c r="L31" s="54"/>
      <c r="M31" s="54"/>
      <c r="N31" s="54"/>
      <c r="O31" s="62">
        <f t="shared" si="1"/>
        <v>0</v>
      </c>
      <c r="P31" s="62">
        <f t="shared" si="1"/>
        <v>0</v>
      </c>
      <c r="Q31" s="62">
        <f t="shared" si="1"/>
        <v>0</v>
      </c>
      <c r="R31" s="51"/>
      <c r="S31" s="57">
        <f t="shared" si="5"/>
        <v>0.21044279435228841</v>
      </c>
      <c r="T31" s="57">
        <f t="shared" si="6"/>
        <v>0.79939353756848963</v>
      </c>
      <c r="U31" s="57">
        <f t="shared" si="7"/>
        <v>3.476078477607987E-2</v>
      </c>
      <c r="V31" s="51"/>
      <c r="W31" s="57">
        <f t="shared" si="8"/>
        <v>0.25900651612589343</v>
      </c>
      <c r="X31" s="57">
        <f t="shared" si="9"/>
        <v>0.89931772976455082</v>
      </c>
      <c r="Y31" s="57">
        <f t="shared" si="10"/>
        <v>5.2141177164119798E-2</v>
      </c>
      <c r="Z31" s="51"/>
      <c r="AA31" s="57">
        <f t="shared" si="11"/>
        <v>0.30757023789949844</v>
      </c>
      <c r="AB31" s="57">
        <f t="shared" si="12"/>
        <v>0.99924192196061201</v>
      </c>
      <c r="AC31" s="57">
        <f t="shared" si="13"/>
        <v>6.952156955215974E-2</v>
      </c>
    </row>
    <row r="32" spans="2:29" ht="18.75" customHeight="1" x14ac:dyDescent="0.4">
      <c r="B32" s="158">
        <v>52347503</v>
      </c>
      <c r="D32" s="126" t="s">
        <v>231</v>
      </c>
      <c r="E32" s="48">
        <v>13302</v>
      </c>
      <c r="F32" s="49">
        <f t="shared" si="2"/>
        <v>1.9954734718206346</v>
      </c>
      <c r="G32" s="49">
        <f t="shared" si="3"/>
        <v>2.4635188668186565</v>
      </c>
      <c r="H32" s="49">
        <f t="shared" si="4"/>
        <v>0.42849407755668095</v>
      </c>
      <c r="I32" s="50">
        <f t="shared" si="0"/>
        <v>4.8874864161959719</v>
      </c>
      <c r="J32" s="51"/>
      <c r="K32" s="52">
        <v>1</v>
      </c>
      <c r="L32" s="53">
        <v>2</v>
      </c>
      <c r="M32" s="53"/>
      <c r="N32" s="54"/>
      <c r="O32" s="55">
        <f t="shared" si="1"/>
        <v>0.50113419903679191</v>
      </c>
      <c r="P32" s="55">
        <f t="shared" si="1"/>
        <v>0.81184683703387406</v>
      </c>
      <c r="Q32" s="55">
        <f t="shared" si="1"/>
        <v>0</v>
      </c>
      <c r="R32" s="56"/>
      <c r="S32" s="49">
        <f t="shared" si="5"/>
        <v>0.25941155133668253</v>
      </c>
      <c r="T32" s="49">
        <f t="shared" si="6"/>
        <v>0.98540754672746267</v>
      </c>
      <c r="U32" s="49">
        <f t="shared" si="7"/>
        <v>4.2849407755668097E-2</v>
      </c>
      <c r="V32" s="57"/>
      <c r="W32" s="49">
        <f t="shared" si="8"/>
        <v>0.31927575549130155</v>
      </c>
      <c r="X32" s="49">
        <f t="shared" si="9"/>
        <v>1.1085834900683955</v>
      </c>
      <c r="Y32" s="49">
        <f t="shared" si="10"/>
        <v>6.4274111633502135E-2</v>
      </c>
      <c r="Z32" s="57"/>
      <c r="AA32" s="49">
        <f t="shared" si="11"/>
        <v>0.37913995964592057</v>
      </c>
      <c r="AB32" s="49">
        <f t="shared" si="12"/>
        <v>1.2317594334093283</v>
      </c>
      <c r="AC32" s="49">
        <f t="shared" si="13"/>
        <v>8.5698815511336193E-2</v>
      </c>
    </row>
    <row r="33" spans="2:29" s="5" customFormat="1" ht="6.75" customHeight="1" x14ac:dyDescent="0.4">
      <c r="B33" s="159"/>
      <c r="D33" s="127"/>
      <c r="E33" s="58"/>
      <c r="F33" s="59"/>
      <c r="G33" s="59"/>
      <c r="H33" s="59"/>
      <c r="I33" s="60"/>
      <c r="J33" s="51"/>
      <c r="K33" s="61"/>
      <c r="L33" s="54"/>
      <c r="M33" s="54"/>
      <c r="N33" s="54"/>
      <c r="O33" s="62"/>
      <c r="P33" s="62"/>
      <c r="Q33" s="62"/>
      <c r="R33" s="51"/>
      <c r="S33" s="57"/>
      <c r="T33" s="57"/>
      <c r="U33" s="57"/>
      <c r="V33" s="51"/>
      <c r="W33" s="57"/>
      <c r="X33" s="57"/>
      <c r="Y33" s="57"/>
      <c r="Z33" s="51"/>
      <c r="AA33" s="57"/>
      <c r="AB33" s="57"/>
      <c r="AC33" s="57"/>
    </row>
    <row r="34" spans="2:29" ht="18.75" customHeight="1" x14ac:dyDescent="0.4">
      <c r="B34" s="158">
        <v>52683257</v>
      </c>
      <c r="D34" s="126" t="s">
        <v>11</v>
      </c>
      <c r="E34" s="48">
        <v>33373</v>
      </c>
      <c r="F34" s="49">
        <f t="shared" si="2"/>
        <v>5.0063852183934774</v>
      </c>
      <c r="G34" s="49">
        <f t="shared" si="3"/>
        <v>6.1806506647375601</v>
      </c>
      <c r="H34" s="49">
        <f t="shared" si="4"/>
        <v>1.0750362990752602</v>
      </c>
      <c r="I34" s="50">
        <f t="shared" si="0"/>
        <v>12.262072182206298</v>
      </c>
      <c r="J34" s="51"/>
      <c r="K34" s="52"/>
      <c r="L34" s="53"/>
      <c r="M34" s="53"/>
      <c r="N34" s="54"/>
      <c r="O34" s="55">
        <f t="shared" si="1"/>
        <v>0</v>
      </c>
      <c r="P34" s="55">
        <f t="shared" si="1"/>
        <v>0</v>
      </c>
      <c r="Q34" s="55">
        <f t="shared" si="1"/>
        <v>0</v>
      </c>
      <c r="R34" s="56"/>
      <c r="S34" s="49">
        <f t="shared" si="5"/>
        <v>0.65083007839115203</v>
      </c>
      <c r="T34" s="49">
        <f t="shared" si="6"/>
        <v>2.4722602658950241</v>
      </c>
      <c r="U34" s="49">
        <f t="shared" si="7"/>
        <v>0.10750362990752603</v>
      </c>
      <c r="V34" s="57"/>
      <c r="W34" s="49">
        <f t="shared" si="8"/>
        <v>0.80102163494295642</v>
      </c>
      <c r="X34" s="49">
        <f t="shared" si="9"/>
        <v>2.7812927991319021</v>
      </c>
      <c r="Y34" s="49">
        <f t="shared" si="10"/>
        <v>0.16125544486128904</v>
      </c>
      <c r="Z34" s="57"/>
      <c r="AA34" s="49">
        <f t="shared" si="11"/>
        <v>0.95121319149476069</v>
      </c>
      <c r="AB34" s="49">
        <f t="shared" si="12"/>
        <v>3.09032533236878</v>
      </c>
      <c r="AC34" s="49">
        <f t="shared" si="13"/>
        <v>0.21500725981505206</v>
      </c>
    </row>
    <row r="35" spans="2:29" s="5" customFormat="1" ht="18.75" customHeight="1" x14ac:dyDescent="0.4">
      <c r="B35" s="159">
        <v>53199943</v>
      </c>
      <c r="D35" s="127" t="s">
        <v>203</v>
      </c>
      <c r="E35" s="58">
        <v>3342</v>
      </c>
      <c r="F35" s="59">
        <f t="shared" si="2"/>
        <v>0.50134358313220273</v>
      </c>
      <c r="G35" s="59">
        <f t="shared" si="3"/>
        <v>0.61893550239873329</v>
      </c>
      <c r="H35" s="59">
        <f t="shared" si="4"/>
        <v>0.1076550298597525</v>
      </c>
      <c r="I35" s="60">
        <f t="shared" si="0"/>
        <v>1.2279341153906886</v>
      </c>
      <c r="J35" s="51"/>
      <c r="K35" s="63"/>
      <c r="L35" s="54"/>
      <c r="M35" s="54"/>
      <c r="N35" s="54"/>
      <c r="O35" s="62">
        <f t="shared" si="1"/>
        <v>0</v>
      </c>
      <c r="P35" s="62">
        <f t="shared" si="1"/>
        <v>0</v>
      </c>
      <c r="Q35" s="62">
        <f t="shared" si="1"/>
        <v>0</v>
      </c>
      <c r="R35" s="51"/>
      <c r="S35" s="57">
        <f t="shared" si="5"/>
        <v>6.5174665807186352E-2</v>
      </c>
      <c r="T35" s="57">
        <f t="shared" si="6"/>
        <v>0.24757420095949334</v>
      </c>
      <c r="U35" s="57">
        <f t="shared" si="7"/>
        <v>1.0765502985975251E-2</v>
      </c>
      <c r="V35" s="51"/>
      <c r="W35" s="57"/>
      <c r="X35" s="57"/>
      <c r="Y35" s="57"/>
      <c r="Z35" s="51"/>
      <c r="AA35" s="57"/>
      <c r="AB35" s="57"/>
      <c r="AC35" s="57"/>
    </row>
    <row r="36" spans="2:29" ht="18.75" customHeight="1" x14ac:dyDescent="0.4">
      <c r="B36" s="158">
        <v>53385180</v>
      </c>
      <c r="D36" s="126" t="s">
        <v>12</v>
      </c>
      <c r="E36" s="48">
        <v>15391</v>
      </c>
      <c r="F36" s="49">
        <f t="shared" si="2"/>
        <v>2.3088507145385195</v>
      </c>
      <c r="G36" s="49">
        <f t="shared" si="3"/>
        <v>2.8503998556011081</v>
      </c>
      <c r="H36" s="49">
        <f t="shared" si="4"/>
        <v>0.49578652440797444</v>
      </c>
      <c r="I36" s="50">
        <f t="shared" si="0"/>
        <v>5.6550370945476027</v>
      </c>
      <c r="J36" s="51"/>
      <c r="K36" s="52">
        <v>1</v>
      </c>
      <c r="L36" s="53">
        <v>1</v>
      </c>
      <c r="M36" s="53"/>
      <c r="N36" s="54"/>
      <c r="O36" s="55">
        <f t="shared" si="1"/>
        <v>0.43311591940662764</v>
      </c>
      <c r="P36" s="55">
        <f t="shared" si="1"/>
        <v>0.35082797174402552</v>
      </c>
      <c r="Q36" s="55">
        <f t="shared" si="1"/>
        <v>0</v>
      </c>
      <c r="R36" s="56"/>
      <c r="S36" s="49">
        <f t="shared" si="5"/>
        <v>0.30015059289000756</v>
      </c>
      <c r="T36" s="49">
        <f t="shared" si="6"/>
        <v>1.1401599422404434</v>
      </c>
      <c r="U36" s="49">
        <f t="shared" si="7"/>
        <v>4.9578652440797448E-2</v>
      </c>
      <c r="V36" s="57"/>
      <c r="W36" s="49">
        <f t="shared" si="8"/>
        <v>0.36941611432616311</v>
      </c>
      <c r="X36" s="49">
        <f t="shared" si="9"/>
        <v>1.2826799350204987</v>
      </c>
      <c r="Y36" s="49">
        <f t="shared" si="10"/>
        <v>7.4367978661196169E-2</v>
      </c>
      <c r="Z36" s="57"/>
      <c r="AA36" s="49">
        <f t="shared" si="11"/>
        <v>0.43868163576231872</v>
      </c>
      <c r="AB36" s="49">
        <f t="shared" si="12"/>
        <v>1.425199927800554</v>
      </c>
      <c r="AC36" s="49">
        <f t="shared" si="13"/>
        <v>9.9157304881594896E-2</v>
      </c>
    </row>
    <row r="37" spans="2:29" ht="8.25" customHeight="1" x14ac:dyDescent="0.25"/>
    <row r="38" spans="2:29" ht="30" customHeight="1" x14ac:dyDescent="0.3">
      <c r="B38" s="158">
        <v>61765364</v>
      </c>
      <c r="D38" s="128" t="s">
        <v>165</v>
      </c>
      <c r="E38" s="64" t="s">
        <v>175</v>
      </c>
      <c r="F38" s="65" t="s">
        <v>176</v>
      </c>
      <c r="G38" s="65" t="s">
        <v>177</v>
      </c>
      <c r="H38" s="65" t="s">
        <v>178</v>
      </c>
      <c r="I38" s="66" t="s">
        <v>179</v>
      </c>
      <c r="J38" s="67"/>
      <c r="K38" s="68"/>
      <c r="L38" s="69"/>
      <c r="M38" s="69"/>
      <c r="N38" s="70"/>
      <c r="O38" s="71">
        <v>0</v>
      </c>
      <c r="P38" s="71">
        <v>0</v>
      </c>
      <c r="Q38" s="71">
        <v>0</v>
      </c>
      <c r="R38" s="72"/>
      <c r="S38" s="65" t="s">
        <v>180</v>
      </c>
      <c r="T38" s="65" t="s">
        <v>181</v>
      </c>
      <c r="U38" s="65" t="s">
        <v>183</v>
      </c>
      <c r="V38" s="73"/>
      <c r="W38" s="65" t="s">
        <v>182</v>
      </c>
      <c r="X38" s="65" t="s">
        <v>184</v>
      </c>
      <c r="Y38" s="65" t="s">
        <v>185</v>
      </c>
      <c r="Z38" s="73"/>
      <c r="AA38" s="65" t="s">
        <v>186</v>
      </c>
      <c r="AB38" s="65" t="s">
        <v>187</v>
      </c>
      <c r="AC38" s="65" t="s">
        <v>188</v>
      </c>
    </row>
    <row r="39" spans="2:29" s="5" customFormat="1" ht="18.75" customHeight="1" x14ac:dyDescent="0.4">
      <c r="B39" s="159">
        <v>61834232</v>
      </c>
      <c r="D39" s="127" t="s">
        <v>232</v>
      </c>
      <c r="E39" s="58">
        <v>15139</v>
      </c>
      <c r="F39" s="59">
        <f t="shared" si="2"/>
        <v>2.2710474281982096</v>
      </c>
      <c r="G39" s="59">
        <f t="shared" si="3"/>
        <v>2.8037296740916888</v>
      </c>
      <c r="H39" s="59">
        <f t="shared" si="4"/>
        <v>0.48766890994817269</v>
      </c>
      <c r="I39" s="60">
        <f t="shared" si="0"/>
        <v>5.5624460122380714</v>
      </c>
      <c r="J39" s="51"/>
      <c r="K39" s="61"/>
      <c r="L39" s="54">
        <v>3</v>
      </c>
      <c r="M39" s="54"/>
      <c r="N39" s="54"/>
      <c r="O39" s="62">
        <f t="shared" si="1"/>
        <v>0</v>
      </c>
      <c r="P39" s="62">
        <f t="shared" si="1"/>
        <v>1.0700032987209782</v>
      </c>
      <c r="Q39" s="62">
        <f t="shared" si="1"/>
        <v>0</v>
      </c>
      <c r="R39" s="51"/>
      <c r="S39" s="57">
        <f t="shared" si="5"/>
        <v>0.29523616566576727</v>
      </c>
      <c r="T39" s="57">
        <f t="shared" si="6"/>
        <v>1.1214918696366756</v>
      </c>
      <c r="U39" s="57">
        <f t="shared" si="7"/>
        <v>4.876689099481727E-2</v>
      </c>
      <c r="V39" s="51"/>
      <c r="W39" s="57"/>
      <c r="X39" s="57"/>
      <c r="Y39" s="57"/>
      <c r="Z39" s="51"/>
      <c r="AA39" s="57"/>
      <c r="AB39" s="57"/>
      <c r="AC39" s="57"/>
    </row>
    <row r="40" spans="2:29" ht="18.75" customHeight="1" x14ac:dyDescent="0.4">
      <c r="B40" s="158">
        <v>61947003</v>
      </c>
      <c r="D40" s="126" t="s">
        <v>13</v>
      </c>
      <c r="E40" s="48">
        <v>2104</v>
      </c>
      <c r="F40" s="49">
        <f t="shared" si="2"/>
        <v>0.31562743833337953</v>
      </c>
      <c r="G40" s="49">
        <f t="shared" si="3"/>
        <v>0.3896589757770601</v>
      </c>
      <c r="H40" s="49">
        <f t="shared" si="4"/>
        <v>6.7775638188186493E-2</v>
      </c>
      <c r="I40" s="50">
        <f t="shared" si="0"/>
        <v>0.77306205229862601</v>
      </c>
      <c r="J40" s="51"/>
      <c r="K40" s="52"/>
      <c r="L40" s="53">
        <v>0</v>
      </c>
      <c r="M40" s="53"/>
      <c r="N40" s="54"/>
      <c r="O40" s="55">
        <f t="shared" ref="O40:O102" si="14">K40/F40</f>
        <v>0</v>
      </c>
      <c r="P40" s="55">
        <f t="shared" ref="P40:Q102" si="15">L40/G40</f>
        <v>0</v>
      </c>
      <c r="Q40" s="55">
        <f t="shared" si="15"/>
        <v>0</v>
      </c>
      <c r="R40" s="56"/>
      <c r="S40" s="49">
        <f t="shared" si="5"/>
        <v>4.1031566983339339E-2</v>
      </c>
      <c r="T40" s="49">
        <f t="shared" si="6"/>
        <v>0.15586359031082406</v>
      </c>
      <c r="U40" s="49">
        <f t="shared" si="7"/>
        <v>6.7775638188186495E-3</v>
      </c>
      <c r="V40" s="57"/>
      <c r="W40" s="49">
        <f t="shared" si="8"/>
        <v>5.0500390133340727E-2</v>
      </c>
      <c r="X40" s="49">
        <f t="shared" si="9"/>
        <v>0.17534653909967704</v>
      </c>
      <c r="Y40" s="49">
        <f t="shared" si="10"/>
        <v>1.0166345728227973E-2</v>
      </c>
      <c r="Z40" s="57"/>
      <c r="AA40" s="49">
        <f t="shared" si="11"/>
        <v>5.9969213283342114E-2</v>
      </c>
      <c r="AB40" s="49">
        <f t="shared" si="12"/>
        <v>0.19482948788853005</v>
      </c>
      <c r="AC40" s="49">
        <f t="shared" si="13"/>
        <v>1.3555127637637299E-2</v>
      </c>
    </row>
    <row r="41" spans="2:29" s="5" customFormat="1" ht="18.75" customHeight="1" x14ac:dyDescent="0.4">
      <c r="B41" s="159">
        <v>62026329</v>
      </c>
      <c r="D41" s="127" t="s">
        <v>14</v>
      </c>
      <c r="E41" s="58">
        <v>23903</v>
      </c>
      <c r="F41" s="59">
        <f t="shared" si="2"/>
        <v>3.5857617198112028</v>
      </c>
      <c r="G41" s="59">
        <f t="shared" si="3"/>
        <v>4.4268148754748413</v>
      </c>
      <c r="H41" s="59">
        <f t="shared" si="4"/>
        <v>0.76998150171683533</v>
      </c>
      <c r="I41" s="60">
        <f t="shared" si="0"/>
        <v>8.7825580970028785</v>
      </c>
      <c r="J41" s="51"/>
      <c r="K41" s="61"/>
      <c r="L41" s="54"/>
      <c r="M41" s="54"/>
      <c r="N41" s="54"/>
      <c r="O41" s="62">
        <f t="shared" si="14"/>
        <v>0</v>
      </c>
      <c r="P41" s="62">
        <f t="shared" si="15"/>
        <v>0</v>
      </c>
      <c r="Q41" s="62">
        <f t="shared" si="15"/>
        <v>0</v>
      </c>
      <c r="R41" s="51"/>
      <c r="S41" s="57">
        <f t="shared" si="5"/>
        <v>0.4661490235754564</v>
      </c>
      <c r="T41" s="57">
        <f t="shared" si="6"/>
        <v>1.7707259501899366</v>
      </c>
      <c r="U41" s="57">
        <f t="shared" si="7"/>
        <v>7.6998150171683544E-2</v>
      </c>
      <c r="V41" s="51"/>
      <c r="W41" s="57">
        <f t="shared" si="8"/>
        <v>0.57372187516979245</v>
      </c>
      <c r="X41" s="57">
        <f t="shared" si="9"/>
        <v>1.9920666939636786</v>
      </c>
      <c r="Y41" s="57">
        <f t="shared" si="10"/>
        <v>0.11549722525752529</v>
      </c>
      <c r="Z41" s="51"/>
      <c r="AA41" s="57">
        <f t="shared" si="11"/>
        <v>0.6812947267641285</v>
      </c>
      <c r="AB41" s="57">
        <f t="shared" si="12"/>
        <v>2.2134074377374207</v>
      </c>
      <c r="AC41" s="57">
        <f t="shared" si="13"/>
        <v>0.15399630034336709</v>
      </c>
    </row>
    <row r="42" spans="2:29" ht="18.75" customHeight="1" x14ac:dyDescent="0.4">
      <c r="B42" s="158">
        <v>62561419</v>
      </c>
      <c r="D42" s="126" t="s">
        <v>120</v>
      </c>
      <c r="E42" s="48">
        <v>4649</v>
      </c>
      <c r="F42" s="49">
        <f t="shared" si="2"/>
        <v>0.69741062776230112</v>
      </c>
      <c r="G42" s="49">
        <f t="shared" si="3"/>
        <v>0.8609907691956048</v>
      </c>
      <c r="H42" s="49">
        <f t="shared" si="4"/>
        <v>0.14975710168102616</v>
      </c>
      <c r="I42" s="50">
        <f t="shared" si="0"/>
        <v>1.7081584986389322</v>
      </c>
      <c r="J42" s="51"/>
      <c r="K42" s="52"/>
      <c r="L42" s="53"/>
      <c r="M42" s="53"/>
      <c r="N42" s="54"/>
      <c r="O42" s="55">
        <f t="shared" si="14"/>
        <v>0</v>
      </c>
      <c r="P42" s="55">
        <f t="shared" si="15"/>
        <v>0</v>
      </c>
      <c r="Q42" s="55">
        <f t="shared" si="15"/>
        <v>0</v>
      </c>
      <c r="R42" s="56"/>
      <c r="S42" s="49">
        <f t="shared" si="5"/>
        <v>9.0663381609099147E-2</v>
      </c>
      <c r="T42" s="49">
        <f t="shared" si="6"/>
        <v>0.34439630767824192</v>
      </c>
      <c r="U42" s="49">
        <f t="shared" si="7"/>
        <v>1.4975710168102617E-2</v>
      </c>
      <c r="V42" s="57"/>
      <c r="W42" s="49">
        <f t="shared" si="8"/>
        <v>0.11158570044196818</v>
      </c>
      <c r="X42" s="49">
        <f t="shared" si="9"/>
        <v>0.38744584613802219</v>
      </c>
      <c r="Y42" s="49">
        <f t="shared" si="10"/>
        <v>2.2463565252153924E-2</v>
      </c>
      <c r="Z42" s="57"/>
      <c r="AA42" s="49">
        <f t="shared" si="11"/>
        <v>0.13250801927483721</v>
      </c>
      <c r="AB42" s="49">
        <f t="shared" si="12"/>
        <v>0.4304953845978024</v>
      </c>
      <c r="AC42" s="49">
        <f t="shared" si="13"/>
        <v>2.9951420336205233E-2</v>
      </c>
    </row>
    <row r="43" spans="2:29" s="5" customFormat="1" ht="18.75" customHeight="1" x14ac:dyDescent="0.4">
      <c r="B43" s="159">
        <v>63762481</v>
      </c>
      <c r="D43" s="127" t="s">
        <v>15</v>
      </c>
      <c r="E43" s="58">
        <v>8498</v>
      </c>
      <c r="F43" s="59">
        <f t="shared" si="2"/>
        <v>1.2748108226982222</v>
      </c>
      <c r="G43" s="59">
        <f t="shared" si="3"/>
        <v>1.5738222320120994</v>
      </c>
      <c r="H43" s="59">
        <f t="shared" si="4"/>
        <v>0.27374399872776084</v>
      </c>
      <c r="I43" s="60">
        <f t="shared" si="0"/>
        <v>3.1223770534380826</v>
      </c>
      <c r="J43" s="51"/>
      <c r="K43" s="61"/>
      <c r="L43" s="54">
        <v>2</v>
      </c>
      <c r="M43" s="54"/>
      <c r="N43" s="54"/>
      <c r="O43" s="62">
        <f t="shared" si="14"/>
        <v>0</v>
      </c>
      <c r="P43" s="62">
        <f t="shared" si="15"/>
        <v>1.2707915540391377</v>
      </c>
      <c r="Q43" s="62">
        <f t="shared" si="15"/>
        <v>0</v>
      </c>
      <c r="R43" s="51"/>
      <c r="S43" s="57">
        <f t="shared" si="5"/>
        <v>0.1657254069507689</v>
      </c>
      <c r="T43" s="57">
        <f t="shared" si="6"/>
        <v>0.62952889280483981</v>
      </c>
      <c r="U43" s="57">
        <f t="shared" si="7"/>
        <v>2.7374399872776085E-2</v>
      </c>
      <c r="V43" s="51"/>
      <c r="W43" s="57">
        <f t="shared" si="8"/>
        <v>0.20396973163171556</v>
      </c>
      <c r="X43" s="57">
        <f t="shared" si="9"/>
        <v>0.70822000440544475</v>
      </c>
      <c r="Y43" s="57">
        <f t="shared" si="10"/>
        <v>4.1061599809164122E-2</v>
      </c>
      <c r="Z43" s="51"/>
      <c r="AA43" s="57">
        <f t="shared" si="11"/>
        <v>0.24221405631266221</v>
      </c>
      <c r="AB43" s="57">
        <f t="shared" si="12"/>
        <v>0.78691111600604968</v>
      </c>
      <c r="AC43" s="57">
        <f t="shared" si="13"/>
        <v>5.4748799745552169E-2</v>
      </c>
    </row>
    <row r="44" spans="2:29" ht="5.25" customHeight="1" x14ac:dyDescent="0.4">
      <c r="B44" s="158"/>
      <c r="D44" s="126"/>
      <c r="E44" s="48"/>
      <c r="F44" s="49"/>
      <c r="G44" s="49"/>
      <c r="H44" s="49"/>
      <c r="I44" s="50"/>
      <c r="J44" s="51"/>
      <c r="K44" s="52"/>
      <c r="L44" s="53"/>
      <c r="M44" s="53"/>
      <c r="N44" s="54"/>
      <c r="O44" s="55"/>
      <c r="P44" s="55"/>
      <c r="Q44" s="55"/>
      <c r="R44" s="56"/>
      <c r="S44" s="49"/>
      <c r="T44" s="49"/>
      <c r="U44" s="49"/>
      <c r="V44" s="57"/>
      <c r="W44" s="49"/>
      <c r="X44" s="49"/>
      <c r="Y44" s="49"/>
      <c r="Z44" s="57"/>
      <c r="AA44" s="49"/>
      <c r="AB44" s="49"/>
      <c r="AC44" s="49"/>
    </row>
    <row r="45" spans="2:29" ht="18.75" customHeight="1" x14ac:dyDescent="0.4">
      <c r="B45" s="159">
        <v>63900102</v>
      </c>
      <c r="D45" s="125" t="s">
        <v>16</v>
      </c>
      <c r="E45" s="74">
        <v>14006</v>
      </c>
      <c r="F45" s="59">
        <f t="shared" si="2"/>
        <v>2.101082652707849</v>
      </c>
      <c r="G45" s="59">
        <f t="shared" si="3"/>
        <v>2.5938990564322739</v>
      </c>
      <c r="H45" s="59">
        <f t="shared" si="4"/>
        <v>0.45117185763485745</v>
      </c>
      <c r="I45" s="75">
        <f t="shared" si="0"/>
        <v>5.1461535667749807</v>
      </c>
      <c r="J45" s="51"/>
      <c r="K45" s="76"/>
      <c r="L45" s="77"/>
      <c r="M45" s="77"/>
      <c r="N45" s="54"/>
      <c r="O45" s="78">
        <f t="shared" si="14"/>
        <v>0</v>
      </c>
      <c r="P45" s="78">
        <f t="shared" si="15"/>
        <v>0</v>
      </c>
      <c r="Q45" s="78">
        <f t="shared" si="15"/>
        <v>0</v>
      </c>
      <c r="R45" s="56"/>
      <c r="S45" s="57">
        <f t="shared" si="5"/>
        <v>0.27314074485202039</v>
      </c>
      <c r="T45" s="57">
        <f t="shared" si="6"/>
        <v>1.0375596225729096</v>
      </c>
      <c r="U45" s="57">
        <f t="shared" si="7"/>
        <v>4.5117185763485751E-2</v>
      </c>
      <c r="V45" s="51"/>
      <c r="W45" s="57">
        <f t="shared" si="8"/>
        <v>0.33617322443325587</v>
      </c>
      <c r="X45" s="57">
        <f t="shared" si="9"/>
        <v>1.1672545753945234</v>
      </c>
      <c r="Y45" s="57">
        <f t="shared" si="10"/>
        <v>6.7675778645228613E-2</v>
      </c>
      <c r="Z45" s="51"/>
      <c r="AA45" s="57">
        <f t="shared" si="11"/>
        <v>0.39920570401449129</v>
      </c>
      <c r="AB45" s="57">
        <f t="shared" si="12"/>
        <v>1.296949528216137</v>
      </c>
      <c r="AC45" s="57">
        <f t="shared" si="13"/>
        <v>9.0234371526971502E-2</v>
      </c>
    </row>
    <row r="46" spans="2:29" ht="6" customHeight="1" x14ac:dyDescent="0.4">
      <c r="B46" s="158"/>
      <c r="D46" s="126"/>
      <c r="E46" s="48"/>
      <c r="F46" s="49"/>
      <c r="G46" s="49"/>
      <c r="H46" s="49"/>
      <c r="I46" s="50"/>
      <c r="J46" s="51"/>
      <c r="K46" s="52"/>
      <c r="L46" s="53"/>
      <c r="M46" s="53"/>
      <c r="N46" s="54"/>
      <c r="O46" s="55"/>
      <c r="P46" s="55"/>
      <c r="Q46" s="55"/>
      <c r="R46" s="56"/>
      <c r="S46" s="49"/>
      <c r="T46" s="49"/>
      <c r="U46" s="49"/>
      <c r="V46" s="57"/>
      <c r="W46" s="49"/>
      <c r="X46" s="49"/>
      <c r="Y46" s="49"/>
      <c r="Z46" s="57"/>
      <c r="AA46" s="49"/>
      <c r="AB46" s="49"/>
      <c r="AC46" s="49"/>
    </row>
    <row r="47" spans="2:29" ht="18.75" customHeight="1" x14ac:dyDescent="0.4">
      <c r="B47" s="159">
        <v>64152470</v>
      </c>
      <c r="D47" s="125" t="s">
        <v>17</v>
      </c>
      <c r="E47" s="74">
        <v>9369</v>
      </c>
      <c r="F47" s="59">
        <f t="shared" si="2"/>
        <v>1.4054721814379436</v>
      </c>
      <c r="G47" s="59">
        <f t="shared" si="3"/>
        <v>1.7351306768323556</v>
      </c>
      <c r="H47" s="59">
        <f t="shared" si="4"/>
        <v>0.30180130902334568</v>
      </c>
      <c r="I47" s="75">
        <f t="shared" si="0"/>
        <v>3.442404167293645</v>
      </c>
      <c r="J47" s="51"/>
      <c r="K47" s="79"/>
      <c r="L47" s="77"/>
      <c r="M47" s="77"/>
      <c r="N47" s="54"/>
      <c r="O47" s="78">
        <f t="shared" si="14"/>
        <v>0</v>
      </c>
      <c r="P47" s="78">
        <f t="shared" si="15"/>
        <v>0</v>
      </c>
      <c r="Q47" s="78">
        <f t="shared" si="15"/>
        <v>0</v>
      </c>
      <c r="R47" s="56"/>
      <c r="S47" s="57">
        <f t="shared" si="5"/>
        <v>0.18271138358693267</v>
      </c>
      <c r="T47" s="57">
        <f t="shared" si="6"/>
        <v>0.69405227073294229</v>
      </c>
      <c r="U47" s="57">
        <f t="shared" si="7"/>
        <v>3.0180130902334568E-2</v>
      </c>
      <c r="V47" s="51"/>
      <c r="W47" s="57">
        <f t="shared" si="8"/>
        <v>0.22487554903007098</v>
      </c>
      <c r="X47" s="57">
        <f t="shared" si="9"/>
        <v>0.78080880457456003</v>
      </c>
      <c r="Y47" s="57">
        <f t="shared" si="10"/>
        <v>4.5270196353501851E-2</v>
      </c>
      <c r="Z47" s="51"/>
      <c r="AA47" s="57">
        <f t="shared" si="11"/>
        <v>0.26703971447320929</v>
      </c>
      <c r="AB47" s="57">
        <f t="shared" si="12"/>
        <v>0.86756533841617778</v>
      </c>
      <c r="AC47" s="57">
        <f t="shared" si="13"/>
        <v>6.0360261804669135E-2</v>
      </c>
    </row>
    <row r="48" spans="2:29" ht="18.75" customHeight="1" x14ac:dyDescent="0.4">
      <c r="B48" s="158">
        <v>64167456</v>
      </c>
      <c r="D48" s="126" t="s">
        <v>18</v>
      </c>
      <c r="E48" s="48">
        <v>10693</v>
      </c>
      <c r="F48" s="49">
        <f t="shared" si="2"/>
        <v>1.6040894477656025</v>
      </c>
      <c r="G48" s="49">
        <f t="shared" si="3"/>
        <v>1.9803343288897832</v>
      </c>
      <c r="H48" s="49">
        <f t="shared" si="4"/>
        <v>0.344450997693098</v>
      </c>
      <c r="I48" s="50">
        <f t="shared" si="0"/>
        <v>3.9288747743484835</v>
      </c>
      <c r="J48" s="51"/>
      <c r="K48" s="52"/>
      <c r="L48" s="53">
        <v>1</v>
      </c>
      <c r="M48" s="53"/>
      <c r="N48" s="54"/>
      <c r="O48" s="55">
        <f t="shared" si="14"/>
        <v>0</v>
      </c>
      <c r="P48" s="55">
        <f t="shared" si="15"/>
        <v>0.50496524016761402</v>
      </c>
      <c r="Q48" s="55">
        <f t="shared" si="15"/>
        <v>0</v>
      </c>
      <c r="R48" s="56"/>
      <c r="S48" s="49">
        <f t="shared" si="5"/>
        <v>0.20853162820952834</v>
      </c>
      <c r="T48" s="49">
        <f t="shared" si="6"/>
        <v>0.79213373155591338</v>
      </c>
      <c r="U48" s="49">
        <f t="shared" si="7"/>
        <v>3.4445099769309803E-2</v>
      </c>
      <c r="V48" s="57"/>
      <c r="W48" s="49">
        <f t="shared" si="8"/>
        <v>0.25665431164249641</v>
      </c>
      <c r="X48" s="49">
        <f t="shared" si="9"/>
        <v>0.89115044800040244</v>
      </c>
      <c r="Y48" s="49">
        <f t="shared" si="10"/>
        <v>5.1667649653964698E-2</v>
      </c>
      <c r="Z48" s="57"/>
      <c r="AA48" s="49">
        <f t="shared" si="11"/>
        <v>0.30477699507546446</v>
      </c>
      <c r="AB48" s="49">
        <f t="shared" si="12"/>
        <v>0.99016716444489161</v>
      </c>
      <c r="AC48" s="49">
        <f t="shared" si="13"/>
        <v>6.8890199538619606E-2</v>
      </c>
    </row>
    <row r="49" spans="2:29" ht="18.75" customHeight="1" x14ac:dyDescent="0.4">
      <c r="B49" s="159">
        <v>64167634</v>
      </c>
      <c r="D49" s="125" t="s">
        <v>19</v>
      </c>
      <c r="E49" s="74">
        <v>32189</v>
      </c>
      <c r="F49" s="59">
        <f t="shared" si="2"/>
        <v>4.828769777810435</v>
      </c>
      <c r="G49" s="59">
        <f t="shared" si="3"/>
        <v>5.9613748912964777</v>
      </c>
      <c r="H49" s="59">
        <f t="shared" si="4"/>
        <v>1.0368963962165092</v>
      </c>
      <c r="I49" s="75">
        <f t="shared" si="0"/>
        <v>11.827041065323421</v>
      </c>
      <c r="J49" s="51"/>
      <c r="K49" s="76"/>
      <c r="L49" s="77">
        <v>3</v>
      </c>
      <c r="M49" s="77">
        <v>1</v>
      </c>
      <c r="N49" s="54"/>
      <c r="O49" s="78">
        <f t="shared" si="14"/>
        <v>0</v>
      </c>
      <c r="P49" s="78">
        <f t="shared" si="15"/>
        <v>0.50323961413330287</v>
      </c>
      <c r="Q49" s="78">
        <f t="shared" si="15"/>
        <v>0.96441650645991339</v>
      </c>
      <c r="R49" s="56"/>
      <c r="S49" s="57">
        <f t="shared" si="5"/>
        <v>0.62774007111535657</v>
      </c>
      <c r="T49" s="57">
        <f t="shared" si="6"/>
        <v>2.3845499565185913</v>
      </c>
      <c r="U49" s="57">
        <f t="shared" si="7"/>
        <v>0.10368963962165093</v>
      </c>
      <c r="V49" s="51"/>
      <c r="W49" s="57">
        <f t="shared" si="8"/>
        <v>0.77260316444966959</v>
      </c>
      <c r="X49" s="57">
        <f t="shared" si="9"/>
        <v>2.682618701083415</v>
      </c>
      <c r="Y49" s="57">
        <f t="shared" si="10"/>
        <v>0.15553445943247637</v>
      </c>
      <c r="Z49" s="51"/>
      <c r="AA49" s="57">
        <f t="shared" si="11"/>
        <v>0.91746625778398272</v>
      </c>
      <c r="AB49" s="57">
        <f t="shared" si="12"/>
        <v>2.9806874456482388</v>
      </c>
      <c r="AC49" s="57">
        <f t="shared" si="13"/>
        <v>0.20737927924330185</v>
      </c>
    </row>
    <row r="50" spans="2:29" ht="18.75" customHeight="1" x14ac:dyDescent="0.4">
      <c r="B50" s="158">
        <v>64212779</v>
      </c>
      <c r="D50" s="126" t="s">
        <v>20</v>
      </c>
      <c r="E50" s="48">
        <v>6388</v>
      </c>
      <c r="F50" s="49">
        <f t="shared" si="2"/>
        <v>0.95828330611864487</v>
      </c>
      <c r="G50" s="49">
        <f t="shared" si="3"/>
        <v>1.1830520614371958</v>
      </c>
      <c r="H50" s="49">
        <f t="shared" si="4"/>
        <v>0.20577508400481717</v>
      </c>
      <c r="I50" s="50">
        <f t="shared" si="0"/>
        <v>2.347110451560658</v>
      </c>
      <c r="J50" s="51"/>
      <c r="K50" s="52">
        <v>1</v>
      </c>
      <c r="L50" s="53">
        <v>1</v>
      </c>
      <c r="M50" s="53"/>
      <c r="N50" s="54"/>
      <c r="O50" s="55">
        <f t="shared" si="14"/>
        <v>1.0435327356899506</v>
      </c>
      <c r="P50" s="55">
        <f t="shared" si="15"/>
        <v>0.84527133893429818</v>
      </c>
      <c r="Q50" s="55">
        <f t="shared" si="15"/>
        <v>0</v>
      </c>
      <c r="R50" s="56"/>
      <c r="S50" s="49">
        <f t="shared" si="5"/>
        <v>0.12457682979542384</v>
      </c>
      <c r="T50" s="49">
        <f t="shared" si="6"/>
        <v>0.47322082457487835</v>
      </c>
      <c r="U50" s="49">
        <f t="shared" si="7"/>
        <v>2.0577508400481719E-2</v>
      </c>
      <c r="V50" s="57"/>
      <c r="W50" s="49">
        <f t="shared" si="8"/>
        <v>0.15332532897898318</v>
      </c>
      <c r="X50" s="49">
        <f t="shared" si="9"/>
        <v>0.53237342764673812</v>
      </c>
      <c r="Y50" s="49">
        <f t="shared" si="10"/>
        <v>3.0866262600722574E-2</v>
      </c>
      <c r="Z50" s="57"/>
      <c r="AA50" s="49">
        <f t="shared" si="11"/>
        <v>0.18207382816254253</v>
      </c>
      <c r="AB50" s="49">
        <f t="shared" si="12"/>
        <v>0.59152603071859788</v>
      </c>
      <c r="AC50" s="49">
        <f t="shared" si="13"/>
        <v>4.1155016800963437E-2</v>
      </c>
    </row>
    <row r="51" spans="2:29" ht="18.75" customHeight="1" x14ac:dyDescent="0.4">
      <c r="B51" s="159">
        <v>64247001</v>
      </c>
      <c r="D51" s="125" t="s">
        <v>121</v>
      </c>
      <c r="E51" s="74">
        <v>14002</v>
      </c>
      <c r="F51" s="59">
        <f t="shared" si="2"/>
        <v>2.1004826005437169</v>
      </c>
      <c r="G51" s="59">
        <f t="shared" si="3"/>
        <v>2.593158259900378</v>
      </c>
      <c r="H51" s="59">
        <f t="shared" si="4"/>
        <v>0.45104300661168595</v>
      </c>
      <c r="I51" s="75">
        <f t="shared" si="0"/>
        <v>5.1446838670557806</v>
      </c>
      <c r="J51" s="51"/>
      <c r="K51" s="76"/>
      <c r="L51" s="77">
        <v>2</v>
      </c>
      <c r="M51" s="77"/>
      <c r="N51" s="54"/>
      <c r="O51" s="78">
        <f t="shared" si="14"/>
        <v>0</v>
      </c>
      <c r="P51" s="78">
        <f t="shared" si="15"/>
        <v>0.77126029325986245</v>
      </c>
      <c r="Q51" s="78">
        <f t="shared" si="15"/>
        <v>0</v>
      </c>
      <c r="R51" s="56"/>
      <c r="S51" s="57">
        <f t="shared" si="5"/>
        <v>0.27306273807068321</v>
      </c>
      <c r="T51" s="57">
        <f t="shared" si="6"/>
        <v>1.0372633039601513</v>
      </c>
      <c r="U51" s="57">
        <f t="shared" si="7"/>
        <v>4.5104300661168599E-2</v>
      </c>
      <c r="V51" s="51"/>
      <c r="W51" s="57">
        <f t="shared" si="8"/>
        <v>0.3360772160869947</v>
      </c>
      <c r="X51" s="57">
        <f t="shared" si="9"/>
        <v>1.1669212169551701</v>
      </c>
      <c r="Y51" s="57">
        <f t="shared" si="10"/>
        <v>6.7656450991752895E-2</v>
      </c>
      <c r="Z51" s="51"/>
      <c r="AA51" s="57">
        <f t="shared" si="11"/>
        <v>0.39909169410330625</v>
      </c>
      <c r="AB51" s="57">
        <f t="shared" si="12"/>
        <v>1.296579129950189</v>
      </c>
      <c r="AC51" s="57">
        <f t="shared" si="13"/>
        <v>9.0208601322337198E-2</v>
      </c>
    </row>
    <row r="52" spans="2:29" ht="18.75" customHeight="1" x14ac:dyDescent="0.4">
      <c r="B52" s="158"/>
      <c r="D52" s="126" t="s">
        <v>21</v>
      </c>
      <c r="E52" s="48">
        <v>4951</v>
      </c>
      <c r="F52" s="49">
        <f t="shared" si="2"/>
        <v>0.74271456615425957</v>
      </c>
      <c r="G52" s="49">
        <f t="shared" si="3"/>
        <v>0.91692090735371889</v>
      </c>
      <c r="H52" s="49">
        <f t="shared" si="4"/>
        <v>0.15948535393047117</v>
      </c>
      <c r="I52" s="50">
        <f t="shared" si="0"/>
        <v>1.8191208274384496</v>
      </c>
      <c r="J52" s="51"/>
      <c r="K52" s="52"/>
      <c r="L52" s="53"/>
      <c r="M52" s="53"/>
      <c r="N52" s="54"/>
      <c r="O52" s="55">
        <f t="shared" si="14"/>
        <v>0</v>
      </c>
      <c r="P52" s="55">
        <f t="shared" si="15"/>
        <v>0</v>
      </c>
      <c r="Q52" s="55">
        <f t="shared" si="15"/>
        <v>0</v>
      </c>
      <c r="R52" s="56"/>
      <c r="S52" s="49">
        <f t="shared" si="5"/>
        <v>9.6552893600053744E-2</v>
      </c>
      <c r="T52" s="49">
        <f t="shared" si="6"/>
        <v>0.36676836294148757</v>
      </c>
      <c r="U52" s="49">
        <f t="shared" si="7"/>
        <v>1.5948535393047119E-2</v>
      </c>
      <c r="V52" s="57"/>
      <c r="W52" s="49">
        <f t="shared" si="8"/>
        <v>0.11883433058468153</v>
      </c>
      <c r="X52" s="49">
        <f t="shared" si="9"/>
        <v>0.41261440830917351</v>
      </c>
      <c r="Y52" s="49">
        <f t="shared" si="10"/>
        <v>2.3922803089570673E-2</v>
      </c>
      <c r="Z52" s="57"/>
      <c r="AA52" s="49">
        <f t="shared" si="11"/>
        <v>0.14111576756930932</v>
      </c>
      <c r="AB52" s="49">
        <f t="shared" si="12"/>
        <v>0.45846045367685945</v>
      </c>
      <c r="AC52" s="49">
        <f t="shared" si="13"/>
        <v>3.1897070786094238E-2</v>
      </c>
    </row>
    <row r="53" spans="2:29" ht="18.75" customHeight="1" x14ac:dyDescent="0.4">
      <c r="B53" s="159">
        <v>64634813</v>
      </c>
      <c r="D53" s="125" t="s">
        <v>22</v>
      </c>
      <c r="E53" s="74">
        <v>3391</v>
      </c>
      <c r="F53" s="59">
        <f t="shared" si="2"/>
        <v>0.50869422214281845</v>
      </c>
      <c r="G53" s="59">
        <f t="shared" si="3"/>
        <v>0.62801025991445381</v>
      </c>
      <c r="H53" s="59">
        <f t="shared" si="4"/>
        <v>0.10923345489360284</v>
      </c>
      <c r="I53" s="75">
        <f t="shared" si="0"/>
        <v>1.2459379369508752</v>
      </c>
      <c r="J53" s="51"/>
      <c r="K53" s="79"/>
      <c r="L53" s="77"/>
      <c r="M53" s="77"/>
      <c r="N53" s="54"/>
      <c r="O53" s="78">
        <f t="shared" si="14"/>
        <v>0</v>
      </c>
      <c r="P53" s="78">
        <f t="shared" si="15"/>
        <v>0</v>
      </c>
      <c r="Q53" s="78">
        <f t="shared" si="15"/>
        <v>0</v>
      </c>
      <c r="R53" s="56"/>
      <c r="S53" s="57">
        <f t="shared" si="5"/>
        <v>6.6130248878566403E-2</v>
      </c>
      <c r="T53" s="57">
        <f t="shared" si="6"/>
        <v>0.25120410396578152</v>
      </c>
      <c r="U53" s="57">
        <f t="shared" si="7"/>
        <v>1.0923345489360284E-2</v>
      </c>
      <c r="V53" s="51"/>
      <c r="W53" s="57">
        <f t="shared" si="8"/>
        <v>8.1391075542850952E-2</v>
      </c>
      <c r="X53" s="57">
        <f t="shared" si="9"/>
        <v>0.28260461696150424</v>
      </c>
      <c r="Y53" s="57">
        <f t="shared" si="10"/>
        <v>1.6385018234040424E-2</v>
      </c>
      <c r="Z53" s="51"/>
      <c r="AA53" s="57">
        <f t="shared" si="11"/>
        <v>9.6651902207135501E-2</v>
      </c>
      <c r="AB53" s="57">
        <f t="shared" si="12"/>
        <v>0.3140051299572269</v>
      </c>
      <c r="AC53" s="57">
        <f t="shared" si="13"/>
        <v>2.1846690978720568E-2</v>
      </c>
    </row>
    <row r="54" spans="2:29" ht="18.75" customHeight="1" x14ac:dyDescent="0.4">
      <c r="B54" s="158">
        <v>65005396</v>
      </c>
      <c r="D54" s="126" t="s">
        <v>23</v>
      </c>
      <c r="E54" s="48">
        <v>2627</v>
      </c>
      <c r="F54" s="49">
        <f t="shared" si="2"/>
        <v>0.39408425879362552</v>
      </c>
      <c r="G54" s="49">
        <f t="shared" si="3"/>
        <v>0.48651812232240349</v>
      </c>
      <c r="H54" s="49">
        <f t="shared" si="4"/>
        <v>8.4622909467854529E-2</v>
      </c>
      <c r="I54" s="50">
        <f t="shared" si="0"/>
        <v>0.96522529058388362</v>
      </c>
      <c r="J54" s="51"/>
      <c r="K54" s="52"/>
      <c r="L54" s="53"/>
      <c r="M54" s="53"/>
      <c r="N54" s="54"/>
      <c r="O54" s="55">
        <f t="shared" si="14"/>
        <v>0</v>
      </c>
      <c r="P54" s="55">
        <f t="shared" si="15"/>
        <v>0</v>
      </c>
      <c r="Q54" s="55">
        <f t="shared" si="15"/>
        <v>0</v>
      </c>
      <c r="R54" s="56"/>
      <c r="S54" s="49">
        <f t="shared" si="5"/>
        <v>5.1230953643171318E-2</v>
      </c>
      <c r="T54" s="49">
        <f t="shared" si="6"/>
        <v>0.19460724892896142</v>
      </c>
      <c r="U54" s="49">
        <f t="shared" si="7"/>
        <v>8.4622909467854529E-3</v>
      </c>
      <c r="V54" s="57"/>
      <c r="W54" s="49">
        <f t="shared" si="8"/>
        <v>6.3053481406980083E-2</v>
      </c>
      <c r="X54" s="49">
        <f t="shared" si="9"/>
        <v>0.21893315504508157</v>
      </c>
      <c r="Y54" s="49">
        <f t="shared" si="10"/>
        <v>1.2693436420178179E-2</v>
      </c>
      <c r="Z54" s="57"/>
      <c r="AA54" s="49">
        <f t="shared" si="11"/>
        <v>7.4876009170788849E-2</v>
      </c>
      <c r="AB54" s="49">
        <f t="shared" si="12"/>
        <v>0.24325906116120175</v>
      </c>
      <c r="AC54" s="49">
        <f t="shared" si="13"/>
        <v>1.6924581893570906E-2</v>
      </c>
    </row>
    <row r="55" spans="2:29" s="43" customFormat="1" ht="30.75" customHeight="1" x14ac:dyDescent="0.25">
      <c r="B55" s="159">
        <v>65832162</v>
      </c>
      <c r="D55" s="129" t="s">
        <v>191</v>
      </c>
      <c r="E55" s="80" t="s">
        <v>196</v>
      </c>
      <c r="F55" s="81" t="s">
        <v>192</v>
      </c>
      <c r="G55" s="81" t="s">
        <v>193</v>
      </c>
      <c r="H55" s="81" t="s">
        <v>194</v>
      </c>
      <c r="I55" s="82" t="s">
        <v>195</v>
      </c>
      <c r="J55" s="83"/>
      <c r="K55" s="84"/>
      <c r="L55" s="85">
        <v>6</v>
      </c>
      <c r="M55" s="85">
        <v>1</v>
      </c>
      <c r="N55" s="85"/>
      <c r="O55" s="86">
        <v>0</v>
      </c>
      <c r="P55" s="86">
        <v>0.62078561889081363</v>
      </c>
      <c r="Q55" s="86">
        <v>0.59484178214221961</v>
      </c>
      <c r="R55" s="83"/>
      <c r="S55" s="87">
        <v>1.0177544761057575</v>
      </c>
      <c r="T55" s="87">
        <v>3.8660689406565041</v>
      </c>
      <c r="U55" s="87">
        <v>0.16811192993180024</v>
      </c>
      <c r="V55" s="88"/>
      <c r="W55" s="89" t="s">
        <v>197</v>
      </c>
      <c r="X55" s="89" t="s">
        <v>198</v>
      </c>
      <c r="Y55" s="89" t="s">
        <v>199</v>
      </c>
      <c r="Z55" s="81"/>
      <c r="AA55" s="89" t="s">
        <v>200</v>
      </c>
      <c r="AB55" s="89" t="s">
        <v>201</v>
      </c>
      <c r="AC55" s="89" t="s">
        <v>202</v>
      </c>
    </row>
    <row r="56" spans="2:29" ht="18.75" customHeight="1" x14ac:dyDescent="0.4">
      <c r="B56" s="158">
        <v>65856231</v>
      </c>
      <c r="D56" s="126" t="s">
        <v>24</v>
      </c>
      <c r="E56" s="48">
        <v>28456</v>
      </c>
      <c r="F56" s="49">
        <f t="shared" si="2"/>
        <v>4.2687710956343388</v>
      </c>
      <c r="G56" s="49">
        <f t="shared" si="3"/>
        <v>5.2700265279049541</v>
      </c>
      <c r="H56" s="49">
        <f t="shared" si="4"/>
        <v>0.91664617884174671</v>
      </c>
      <c r="I56" s="50">
        <f t="shared" si="0"/>
        <v>10.455443802381039</v>
      </c>
      <c r="J56" s="51"/>
      <c r="K56" s="52"/>
      <c r="L56" s="53">
        <v>4</v>
      </c>
      <c r="M56" s="53"/>
      <c r="N56" s="54"/>
      <c r="O56" s="55">
        <f t="shared" si="14"/>
        <v>0</v>
      </c>
      <c r="P56" s="55">
        <f t="shared" si="15"/>
        <v>0.75900946206245368</v>
      </c>
      <c r="Q56" s="55">
        <f t="shared" si="15"/>
        <v>0</v>
      </c>
      <c r="R56" s="56"/>
      <c r="S56" s="90">
        <f t="shared" si="5"/>
        <v>0.55494024243246409</v>
      </c>
      <c r="T56" s="90">
        <f t="shared" si="6"/>
        <v>2.1080106111619816</v>
      </c>
      <c r="U56" s="90">
        <f t="shared" si="7"/>
        <v>9.1664617884174682E-2</v>
      </c>
      <c r="V56" s="57"/>
      <c r="W56" s="49">
        <f t="shared" si="8"/>
        <v>0.68300337530149424</v>
      </c>
      <c r="X56" s="49">
        <f t="shared" si="9"/>
        <v>2.3715119375572296</v>
      </c>
      <c r="Y56" s="49">
        <f t="shared" si="10"/>
        <v>0.13749692682626199</v>
      </c>
      <c r="Z56" s="57"/>
      <c r="AA56" s="49">
        <f t="shared" si="11"/>
        <v>0.81106650817052439</v>
      </c>
      <c r="AB56" s="49">
        <f t="shared" si="12"/>
        <v>2.635013263952477</v>
      </c>
      <c r="AC56" s="49">
        <f t="shared" si="13"/>
        <v>0.18332923576834936</v>
      </c>
    </row>
    <row r="57" spans="2:29" ht="18.75" customHeight="1" x14ac:dyDescent="0.4">
      <c r="B57" s="159">
        <v>65907776</v>
      </c>
      <c r="D57" s="125" t="s">
        <v>25</v>
      </c>
      <c r="E57" s="74">
        <v>5289</v>
      </c>
      <c r="F57" s="59">
        <f t="shared" si="2"/>
        <v>0.79341897402340511</v>
      </c>
      <c r="G57" s="59">
        <f t="shared" si="3"/>
        <v>0.97951821429889296</v>
      </c>
      <c r="H57" s="59">
        <f t="shared" si="4"/>
        <v>0.17037326538845929</v>
      </c>
      <c r="I57" s="75">
        <f t="shared" si="0"/>
        <v>1.9433104537107573</v>
      </c>
      <c r="J57" s="51"/>
      <c r="K57" s="76"/>
      <c r="L57" s="77"/>
      <c r="M57" s="77"/>
      <c r="N57" s="54"/>
      <c r="O57" s="78">
        <f t="shared" si="14"/>
        <v>0</v>
      </c>
      <c r="P57" s="78">
        <f t="shared" si="15"/>
        <v>0</v>
      </c>
      <c r="Q57" s="78">
        <f t="shared" si="15"/>
        <v>0</v>
      </c>
      <c r="R57" s="56"/>
      <c r="S57" s="57">
        <f t="shared" si="5"/>
        <v>0.10314446662304266</v>
      </c>
      <c r="T57" s="57">
        <f t="shared" si="6"/>
        <v>0.3918072857195572</v>
      </c>
      <c r="U57" s="57">
        <f t="shared" si="7"/>
        <v>1.7037326538845928E-2</v>
      </c>
      <c r="V57" s="51"/>
      <c r="W57" s="57">
        <f t="shared" si="8"/>
        <v>0.12694703584374481</v>
      </c>
      <c r="X57" s="57">
        <f t="shared" si="9"/>
        <v>0.44078319643450187</v>
      </c>
      <c r="Y57" s="57">
        <f t="shared" si="10"/>
        <v>2.5555989808268894E-2</v>
      </c>
      <c r="Z57" s="51"/>
      <c r="AA57" s="57">
        <f t="shared" si="11"/>
        <v>0.15074960506444698</v>
      </c>
      <c r="AB57" s="57">
        <f t="shared" si="12"/>
        <v>0.48975910714944648</v>
      </c>
      <c r="AC57" s="57">
        <f t="shared" si="13"/>
        <v>3.4074653077691856E-2</v>
      </c>
    </row>
    <row r="58" spans="2:29" ht="18.75" customHeight="1" x14ac:dyDescent="0.4">
      <c r="B58" s="158">
        <v>66051142</v>
      </c>
      <c r="D58" s="126" t="s">
        <v>26</v>
      </c>
      <c r="E58" s="48">
        <v>45217</v>
      </c>
      <c r="F58" s="49">
        <f t="shared" si="2"/>
        <v>6.7831396763880338</v>
      </c>
      <c r="G58" s="49"/>
      <c r="H58" s="49"/>
      <c r="I58" s="50">
        <f t="shared" si="0"/>
        <v>6.7831396763880338</v>
      </c>
      <c r="J58" s="51"/>
      <c r="K58" s="52"/>
      <c r="L58" s="53"/>
      <c r="M58" s="53"/>
      <c r="N58" s="54"/>
      <c r="O58" s="55">
        <f t="shared" si="14"/>
        <v>0</v>
      </c>
      <c r="P58" s="55"/>
      <c r="Q58" s="55"/>
      <c r="R58" s="56"/>
      <c r="S58" s="49">
        <f t="shared" si="5"/>
        <v>0.88180815793044443</v>
      </c>
      <c r="T58" s="49">
        <f t="shared" si="6"/>
        <v>0</v>
      </c>
      <c r="U58" s="49">
        <f t="shared" si="7"/>
        <v>0</v>
      </c>
      <c r="V58" s="57"/>
      <c r="W58" s="49">
        <f t="shared" si="8"/>
        <v>1.0853023482220854</v>
      </c>
      <c r="X58" s="49">
        <f t="shared" si="9"/>
        <v>0</v>
      </c>
      <c r="Y58" s="49">
        <f t="shared" si="10"/>
        <v>0</v>
      </c>
      <c r="Z58" s="57"/>
      <c r="AA58" s="49">
        <f t="shared" si="11"/>
        <v>1.2887965385137266</v>
      </c>
      <c r="AB58" s="49">
        <f t="shared" si="12"/>
        <v>0</v>
      </c>
      <c r="AC58" s="49">
        <f t="shared" si="13"/>
        <v>0</v>
      </c>
    </row>
    <row r="59" spans="2:29" ht="18.75" customHeight="1" x14ac:dyDescent="0.4">
      <c r="B59" s="159">
        <v>66073738</v>
      </c>
      <c r="D59" s="125" t="s">
        <v>27</v>
      </c>
      <c r="E59" s="74">
        <v>5559</v>
      </c>
      <c r="F59" s="59">
        <f t="shared" si="2"/>
        <v>0.83392249510230843</v>
      </c>
      <c r="G59" s="59">
        <f t="shared" si="3"/>
        <v>1.0295219802018427</v>
      </c>
      <c r="H59" s="59">
        <f t="shared" si="4"/>
        <v>0.17907070945253264</v>
      </c>
      <c r="I59" s="75">
        <f t="shared" si="0"/>
        <v>2.0425151847566836</v>
      </c>
      <c r="J59" s="51"/>
      <c r="K59" s="76"/>
      <c r="L59" s="77">
        <v>2</v>
      </c>
      <c r="M59" s="77"/>
      <c r="N59" s="54"/>
      <c r="O59" s="91">
        <f t="shared" si="14"/>
        <v>0</v>
      </c>
      <c r="P59" s="91">
        <f t="shared" si="15"/>
        <v>1.9426491502472734</v>
      </c>
      <c r="Q59" s="91">
        <f t="shared" si="15"/>
        <v>0</v>
      </c>
      <c r="R59" s="56"/>
      <c r="S59" s="57">
        <f t="shared" si="5"/>
        <v>0.1084099243633001</v>
      </c>
      <c r="T59" s="57">
        <f t="shared" si="6"/>
        <v>0.41180879208073712</v>
      </c>
      <c r="U59" s="57">
        <f t="shared" si="7"/>
        <v>1.7907070945253265E-2</v>
      </c>
      <c r="V59" s="56"/>
      <c r="W59" s="57">
        <f t="shared" si="8"/>
        <v>0.13342759921636935</v>
      </c>
      <c r="X59" s="57">
        <f t="shared" si="9"/>
        <v>0.46328489109082921</v>
      </c>
      <c r="Y59" s="57">
        <f t="shared" si="10"/>
        <v>2.6860606417879896E-2</v>
      </c>
      <c r="Z59" s="56"/>
      <c r="AA59" s="57">
        <f t="shared" si="11"/>
        <v>0.15844527406943859</v>
      </c>
      <c r="AB59" s="57">
        <f t="shared" si="12"/>
        <v>0.51476099010092136</v>
      </c>
      <c r="AC59" s="57">
        <f t="shared" si="13"/>
        <v>3.581414189050653E-2</v>
      </c>
    </row>
    <row r="60" spans="2:29" ht="18.75" customHeight="1" x14ac:dyDescent="0.4">
      <c r="B60" s="158">
        <v>66831170</v>
      </c>
      <c r="D60" s="130" t="s">
        <v>28</v>
      </c>
      <c r="E60" s="48">
        <v>3659</v>
      </c>
      <c r="F60" s="49">
        <f t="shared" si="2"/>
        <v>0.54889771713965585</v>
      </c>
      <c r="G60" s="49">
        <f t="shared" si="3"/>
        <v>0.6776436275514558</v>
      </c>
      <c r="H60" s="49">
        <f t="shared" si="4"/>
        <v>0.11786647344609048</v>
      </c>
      <c r="I60" s="50">
        <f t="shared" si="0"/>
        <v>1.3444078181372023</v>
      </c>
      <c r="J60" s="51"/>
      <c r="K60" s="52"/>
      <c r="L60" s="53"/>
      <c r="M60" s="53"/>
      <c r="N60" s="54"/>
      <c r="O60" s="55">
        <f t="shared" si="14"/>
        <v>0</v>
      </c>
      <c r="P60" s="55">
        <f t="shared" si="15"/>
        <v>0</v>
      </c>
      <c r="Q60" s="55">
        <f t="shared" si="15"/>
        <v>0</v>
      </c>
      <c r="R60" s="56"/>
      <c r="S60" s="49">
        <f t="shared" si="5"/>
        <v>7.1356703228155266E-2</v>
      </c>
      <c r="T60" s="49">
        <f t="shared" si="6"/>
        <v>0.27105745102058232</v>
      </c>
      <c r="U60" s="49">
        <f t="shared" si="7"/>
        <v>1.1786647344609049E-2</v>
      </c>
      <c r="V60" s="57"/>
      <c r="W60" s="49">
        <f t="shared" si="8"/>
        <v>8.7823634742344933E-2</v>
      </c>
      <c r="X60" s="49">
        <f t="shared" si="9"/>
        <v>0.30493963239815514</v>
      </c>
      <c r="Y60" s="49">
        <f t="shared" si="10"/>
        <v>1.767997101691357E-2</v>
      </c>
      <c r="Z60" s="57"/>
      <c r="AA60" s="49">
        <f t="shared" si="11"/>
        <v>0.10429056625653461</v>
      </c>
      <c r="AB60" s="49">
        <f t="shared" si="12"/>
        <v>0.3388218137757279</v>
      </c>
      <c r="AC60" s="49">
        <f t="shared" si="13"/>
        <v>2.3573294689218097E-2</v>
      </c>
    </row>
    <row r="61" spans="2:29" ht="18.75" customHeight="1" x14ac:dyDescent="0.4">
      <c r="B61" s="159">
        <v>67652869</v>
      </c>
      <c r="D61" s="125" t="s">
        <v>29</v>
      </c>
      <c r="E61" s="74">
        <v>2729</v>
      </c>
      <c r="F61" s="59">
        <f t="shared" si="2"/>
        <v>0.40938558897898897</v>
      </c>
      <c r="G61" s="59">
        <f t="shared" si="3"/>
        <v>0.50540843388574008</v>
      </c>
      <c r="H61" s="59">
        <f t="shared" si="4"/>
        <v>8.7908610558726688E-2</v>
      </c>
      <c r="I61" s="75">
        <f t="shared" si="0"/>
        <v>1.0027026334234559</v>
      </c>
      <c r="J61" s="51"/>
      <c r="K61" s="76"/>
      <c r="L61" s="77"/>
      <c r="M61" s="77"/>
      <c r="N61" s="54"/>
      <c r="O61" s="78">
        <f t="shared" si="14"/>
        <v>0</v>
      </c>
      <c r="P61" s="78">
        <f t="shared" si="15"/>
        <v>0</v>
      </c>
      <c r="Q61" s="78">
        <f t="shared" si="15"/>
        <v>0</v>
      </c>
      <c r="R61" s="56"/>
      <c r="S61" s="57">
        <f t="shared" si="5"/>
        <v>5.3220126567268565E-2</v>
      </c>
      <c r="T61" s="57">
        <f t="shared" si="6"/>
        <v>0.20216337355429603</v>
      </c>
      <c r="U61" s="57">
        <f t="shared" si="7"/>
        <v>8.7908610558726698E-3</v>
      </c>
      <c r="V61" s="51"/>
      <c r="W61" s="57">
        <f t="shared" si="8"/>
        <v>6.5501694236638236E-2</v>
      </c>
      <c r="X61" s="57">
        <f t="shared" si="9"/>
        <v>0.22743379524858304</v>
      </c>
      <c r="Y61" s="57">
        <f t="shared" si="10"/>
        <v>1.3186291583809002E-2</v>
      </c>
      <c r="Z61" s="51"/>
      <c r="AA61" s="57">
        <f t="shared" si="11"/>
        <v>7.77832619060079E-2</v>
      </c>
      <c r="AB61" s="57">
        <f t="shared" si="12"/>
        <v>0.25270421694287004</v>
      </c>
      <c r="AC61" s="57">
        <f t="shared" si="13"/>
        <v>1.758172211174534E-2</v>
      </c>
    </row>
    <row r="62" spans="2:29" ht="18.75" customHeight="1" x14ac:dyDescent="0.4">
      <c r="B62" s="158">
        <v>67667933</v>
      </c>
      <c r="D62" s="126" t="s">
        <v>215</v>
      </c>
      <c r="E62" s="48">
        <v>5013</v>
      </c>
      <c r="F62" s="49">
        <f t="shared" si="2"/>
        <v>0.75201537469830404</v>
      </c>
      <c r="G62" s="49">
        <f t="shared" si="3"/>
        <v>0.92840325359809994</v>
      </c>
      <c r="H62" s="49">
        <f t="shared" si="4"/>
        <v>0.16148254478962876</v>
      </c>
      <c r="I62" s="50">
        <f t="shared" si="0"/>
        <v>1.8419011730860326</v>
      </c>
      <c r="J62" s="51"/>
      <c r="K62" s="52"/>
      <c r="L62" s="53"/>
      <c r="M62" s="53"/>
      <c r="N62" s="54"/>
      <c r="O62" s="55">
        <f t="shared" si="14"/>
        <v>0</v>
      </c>
      <c r="P62" s="55">
        <f t="shared" si="15"/>
        <v>0</v>
      </c>
      <c r="Q62" s="55">
        <f t="shared" si="15"/>
        <v>0</v>
      </c>
      <c r="R62" s="56"/>
      <c r="S62" s="49">
        <f t="shared" si="5"/>
        <v>9.7761998710779535E-2</v>
      </c>
      <c r="T62" s="49">
        <f t="shared" si="6"/>
        <v>0.37136130143924001</v>
      </c>
      <c r="U62" s="49">
        <f t="shared" si="7"/>
        <v>1.6148254478962877E-2</v>
      </c>
      <c r="V62" s="57"/>
      <c r="W62" s="49">
        <f t="shared" si="8"/>
        <v>0.12032245995172865</v>
      </c>
      <c r="X62" s="49">
        <f t="shared" si="9"/>
        <v>0.41778146411914496</v>
      </c>
      <c r="Y62" s="49">
        <f t="shared" si="10"/>
        <v>2.4222381718444312E-2</v>
      </c>
      <c r="Z62" s="57"/>
      <c r="AA62" s="49">
        <f t="shared" si="11"/>
        <v>0.14288292119267776</v>
      </c>
      <c r="AB62" s="49">
        <f t="shared" si="12"/>
        <v>0.46420162679904997</v>
      </c>
      <c r="AC62" s="49">
        <f t="shared" si="13"/>
        <v>3.2296508957925754E-2</v>
      </c>
    </row>
    <row r="63" spans="2:29" ht="18.75" customHeight="1" x14ac:dyDescent="0.4">
      <c r="B63" s="159">
        <v>67672210</v>
      </c>
      <c r="D63" s="125" t="s">
        <v>30</v>
      </c>
      <c r="E63" s="74">
        <v>3721</v>
      </c>
      <c r="F63" s="59">
        <f t="shared" si="2"/>
        <v>0.55819852568370021</v>
      </c>
      <c r="G63" s="59">
        <f t="shared" si="3"/>
        <v>0.68912597379583673</v>
      </c>
      <c r="H63" s="59">
        <f t="shared" si="4"/>
        <v>0.11986366430524806</v>
      </c>
      <c r="I63" s="75">
        <f t="shared" si="0"/>
        <v>1.3671881637847849</v>
      </c>
      <c r="J63" s="51"/>
      <c r="K63" s="76"/>
      <c r="L63" s="77">
        <v>2</v>
      </c>
      <c r="M63" s="77"/>
      <c r="N63" s="54"/>
      <c r="O63" s="78">
        <f t="shared" si="14"/>
        <v>0</v>
      </c>
      <c r="P63" s="78">
        <f t="shared" si="15"/>
        <v>2.9022269890418149</v>
      </c>
      <c r="Q63" s="78">
        <f t="shared" si="15"/>
        <v>0</v>
      </c>
      <c r="R63" s="56"/>
      <c r="S63" s="57">
        <f t="shared" si="5"/>
        <v>7.256580833888103E-2</v>
      </c>
      <c r="T63" s="57">
        <f t="shared" si="6"/>
        <v>0.2756503895183347</v>
      </c>
      <c r="U63" s="57">
        <f t="shared" si="7"/>
        <v>1.1986366430524807E-2</v>
      </c>
      <c r="V63" s="51"/>
      <c r="W63" s="57">
        <f t="shared" si="8"/>
        <v>8.9311764109392039E-2</v>
      </c>
      <c r="X63" s="57">
        <f t="shared" si="9"/>
        <v>0.31010668820812654</v>
      </c>
      <c r="Y63" s="57">
        <f t="shared" si="10"/>
        <v>1.7979549645787209E-2</v>
      </c>
      <c r="Z63" s="51"/>
      <c r="AA63" s="57">
        <f t="shared" si="11"/>
        <v>0.10605771987990303</v>
      </c>
      <c r="AB63" s="57">
        <f t="shared" si="12"/>
        <v>0.34456298689791837</v>
      </c>
      <c r="AC63" s="57">
        <f t="shared" si="13"/>
        <v>2.3972732861049614E-2</v>
      </c>
    </row>
    <row r="64" spans="2:29" ht="18.75" customHeight="1" x14ac:dyDescent="0.4">
      <c r="B64" s="158">
        <v>69211159</v>
      </c>
      <c r="D64" s="126" t="s">
        <v>31</v>
      </c>
      <c r="E64" s="48">
        <v>4026</v>
      </c>
      <c r="F64" s="49">
        <f t="shared" si="2"/>
        <v>0.60395250319875771</v>
      </c>
      <c r="G64" s="49">
        <f t="shared" si="3"/>
        <v>0.74561170935287258</v>
      </c>
      <c r="H64" s="49">
        <f t="shared" si="4"/>
        <v>0.12968855482207167</v>
      </c>
      <c r="I64" s="50">
        <f t="shared" si="0"/>
        <v>1.4792527673737019</v>
      </c>
      <c r="J64" s="51"/>
      <c r="K64" s="52"/>
      <c r="L64" s="53"/>
      <c r="M64" s="53"/>
      <c r="N64" s="54"/>
      <c r="O64" s="55">
        <f t="shared" si="14"/>
        <v>0</v>
      </c>
      <c r="P64" s="55">
        <f t="shared" si="15"/>
        <v>0</v>
      </c>
      <c r="Q64" s="55">
        <f t="shared" si="15"/>
        <v>0</v>
      </c>
      <c r="R64" s="56"/>
      <c r="S64" s="49">
        <f t="shared" si="5"/>
        <v>7.8513825415838498E-2</v>
      </c>
      <c r="T64" s="49">
        <f t="shared" si="6"/>
        <v>0.29824468374114904</v>
      </c>
      <c r="U64" s="49">
        <f t="shared" si="7"/>
        <v>1.2968855482207168E-2</v>
      </c>
      <c r="V64" s="57"/>
      <c r="W64" s="49">
        <f t="shared" si="8"/>
        <v>9.6632400511801234E-2</v>
      </c>
      <c r="X64" s="49">
        <f t="shared" si="9"/>
        <v>0.33552526920879266</v>
      </c>
      <c r="Y64" s="49">
        <f t="shared" si="10"/>
        <v>1.945328322331075E-2</v>
      </c>
      <c r="Z64" s="57"/>
      <c r="AA64" s="49">
        <f t="shared" si="11"/>
        <v>0.11475097560776397</v>
      </c>
      <c r="AB64" s="49">
        <f t="shared" si="12"/>
        <v>0.37280585467643629</v>
      </c>
      <c r="AC64" s="49">
        <f t="shared" si="13"/>
        <v>2.5937710964414336E-2</v>
      </c>
    </row>
    <row r="65" spans="2:29" ht="18.75" customHeight="1" x14ac:dyDescent="0.4">
      <c r="B65" s="159">
        <v>69939202</v>
      </c>
      <c r="D65" s="125" t="s">
        <v>32</v>
      </c>
      <c r="E65" s="74">
        <v>5628</v>
      </c>
      <c r="F65" s="59">
        <f t="shared" si="2"/>
        <v>0.84427339493358367</v>
      </c>
      <c r="G65" s="59">
        <f t="shared" si="3"/>
        <v>1.0423007203770409</v>
      </c>
      <c r="H65" s="59">
        <f t="shared" si="4"/>
        <v>0.18129338960224028</v>
      </c>
      <c r="I65" s="75">
        <f t="shared" si="0"/>
        <v>2.067867504912865</v>
      </c>
      <c r="J65" s="51"/>
      <c r="K65" s="79"/>
      <c r="L65" s="77"/>
      <c r="M65" s="77"/>
      <c r="N65" s="54"/>
      <c r="O65" s="78">
        <f t="shared" si="14"/>
        <v>0</v>
      </c>
      <c r="P65" s="78">
        <f t="shared" si="15"/>
        <v>0</v>
      </c>
      <c r="Q65" s="78">
        <f t="shared" si="15"/>
        <v>0</v>
      </c>
      <c r="R65" s="56"/>
      <c r="S65" s="57">
        <f t="shared" si="5"/>
        <v>0.10975554134136588</v>
      </c>
      <c r="T65" s="57">
        <f t="shared" si="6"/>
        <v>0.41692028815081639</v>
      </c>
      <c r="U65" s="57">
        <f t="shared" si="7"/>
        <v>1.8129338960224031E-2</v>
      </c>
      <c r="V65" s="51"/>
      <c r="W65" s="57">
        <f t="shared" si="8"/>
        <v>0.13508374318937338</v>
      </c>
      <c r="X65" s="57">
        <f t="shared" si="9"/>
        <v>0.46903532416966842</v>
      </c>
      <c r="Y65" s="57">
        <f t="shared" si="10"/>
        <v>2.7194008440336041E-2</v>
      </c>
      <c r="Z65" s="51"/>
      <c r="AA65" s="57">
        <f t="shared" si="11"/>
        <v>0.1604119450373809</v>
      </c>
      <c r="AB65" s="57">
        <f t="shared" si="12"/>
        <v>0.52115036018852046</v>
      </c>
      <c r="AC65" s="57">
        <f t="shared" si="13"/>
        <v>3.6258677920448061E-2</v>
      </c>
    </row>
    <row r="66" spans="2:29" ht="18.75" customHeight="1" x14ac:dyDescent="0.4">
      <c r="B66" s="158">
        <v>71060198</v>
      </c>
      <c r="D66" s="126" t="s">
        <v>33</v>
      </c>
      <c r="E66" s="48">
        <v>15152</v>
      </c>
      <c r="F66" s="49">
        <f t="shared" si="2"/>
        <v>2.2729975977316381</v>
      </c>
      <c r="G66" s="49">
        <f t="shared" si="3"/>
        <v>2.8061372628203491</v>
      </c>
      <c r="H66" s="49">
        <f t="shared" si="4"/>
        <v>0.48808767577347989</v>
      </c>
      <c r="I66" s="50">
        <f t="shared" si="0"/>
        <v>5.5672225363254668</v>
      </c>
      <c r="J66" s="51"/>
      <c r="K66" s="52">
        <v>1</v>
      </c>
      <c r="L66" s="53"/>
      <c r="M66" s="53"/>
      <c r="N66" s="54"/>
      <c r="O66" s="55">
        <f t="shared" si="14"/>
        <v>0.43994767130328716</v>
      </c>
      <c r="P66" s="55">
        <f t="shared" si="15"/>
        <v>0</v>
      </c>
      <c r="Q66" s="55">
        <f t="shared" si="15"/>
        <v>0</v>
      </c>
      <c r="R66" s="56"/>
      <c r="S66" s="49">
        <f t="shared" si="5"/>
        <v>0.29548968770511297</v>
      </c>
      <c r="T66" s="49">
        <f t="shared" si="6"/>
        <v>1.1224549051281396</v>
      </c>
      <c r="U66" s="49">
        <f t="shared" si="7"/>
        <v>4.8808767577347992E-2</v>
      </c>
      <c r="V66" s="57"/>
      <c r="W66" s="49">
        <f t="shared" si="8"/>
        <v>0.36367961563706208</v>
      </c>
      <c r="X66" s="49">
        <f t="shared" si="9"/>
        <v>1.2627617682691572</v>
      </c>
      <c r="Y66" s="49">
        <f t="shared" si="10"/>
        <v>7.3213151366021981E-2</v>
      </c>
      <c r="Z66" s="57"/>
      <c r="AA66" s="49">
        <f t="shared" si="11"/>
        <v>0.43186954356901125</v>
      </c>
      <c r="AB66" s="49">
        <f t="shared" si="12"/>
        <v>1.4030686314101746</v>
      </c>
      <c r="AC66" s="49">
        <f t="shared" si="13"/>
        <v>9.7617535154695984E-2</v>
      </c>
    </row>
    <row r="67" spans="2:29" ht="18.75" customHeight="1" x14ac:dyDescent="0.4">
      <c r="B67" s="159">
        <v>71557516</v>
      </c>
      <c r="D67" s="125" t="s">
        <v>34</v>
      </c>
      <c r="E67" s="74">
        <v>22959</v>
      </c>
      <c r="F67" s="59">
        <f t="shared" si="2"/>
        <v>3.4441494090760747</v>
      </c>
      <c r="G67" s="59">
        <f t="shared" si="3"/>
        <v>4.2519868939474916</v>
      </c>
      <c r="H67" s="59">
        <f t="shared" si="4"/>
        <v>0.73957266024837154</v>
      </c>
      <c r="I67" s="75">
        <f t="shared" si="0"/>
        <v>8.4357089632719386</v>
      </c>
      <c r="J67" s="51"/>
      <c r="K67" s="76"/>
      <c r="L67" s="77"/>
      <c r="M67" s="77"/>
      <c r="N67" s="54"/>
      <c r="O67" s="78">
        <f t="shared" si="14"/>
        <v>0</v>
      </c>
      <c r="P67" s="78">
        <f t="shared" si="15"/>
        <v>0</v>
      </c>
      <c r="Q67" s="78">
        <f t="shared" si="15"/>
        <v>0</v>
      </c>
      <c r="R67" s="56"/>
      <c r="S67" s="57">
        <f t="shared" si="5"/>
        <v>0.44773942317988974</v>
      </c>
      <c r="T67" s="57">
        <f t="shared" si="6"/>
        <v>1.7007947575789968</v>
      </c>
      <c r="U67" s="57">
        <f t="shared" si="7"/>
        <v>7.3957266024837154E-2</v>
      </c>
      <c r="V67" s="51"/>
      <c r="W67" s="57">
        <f t="shared" si="8"/>
        <v>0.55106390545217199</v>
      </c>
      <c r="X67" s="57">
        <f t="shared" si="9"/>
        <v>1.9133941022763712</v>
      </c>
      <c r="Y67" s="57">
        <f t="shared" si="10"/>
        <v>0.11093589903725573</v>
      </c>
      <c r="Z67" s="51"/>
      <c r="AA67" s="57">
        <f t="shared" si="11"/>
        <v>0.65438838772445418</v>
      </c>
      <c r="AB67" s="57">
        <f t="shared" si="12"/>
        <v>2.1259934469737458</v>
      </c>
      <c r="AC67" s="57">
        <f t="shared" si="13"/>
        <v>0.14791453204967431</v>
      </c>
    </row>
    <row r="68" spans="2:29" ht="5.25" customHeight="1" x14ac:dyDescent="0.4">
      <c r="B68" s="158"/>
      <c r="D68" s="126"/>
      <c r="E68" s="48"/>
      <c r="F68" s="49"/>
      <c r="G68" s="49"/>
      <c r="H68" s="49"/>
      <c r="I68" s="50"/>
      <c r="J68" s="51"/>
      <c r="K68" s="52"/>
      <c r="L68" s="53"/>
      <c r="M68" s="53"/>
      <c r="N68" s="54"/>
      <c r="O68" s="55"/>
      <c r="P68" s="55"/>
      <c r="Q68" s="55"/>
      <c r="R68" s="56"/>
      <c r="S68" s="49"/>
      <c r="T68" s="49"/>
      <c r="U68" s="49"/>
      <c r="V68" s="57"/>
      <c r="W68" s="49"/>
      <c r="X68" s="49"/>
      <c r="Y68" s="49"/>
      <c r="Z68" s="57"/>
      <c r="AA68" s="49"/>
      <c r="AB68" s="49"/>
      <c r="AC68" s="49"/>
    </row>
    <row r="69" spans="2:29" ht="18.75" customHeight="1" x14ac:dyDescent="0.4">
      <c r="B69" s="159">
        <v>71557830</v>
      </c>
      <c r="D69" s="125" t="s">
        <v>35</v>
      </c>
      <c r="E69" s="74">
        <v>19372</v>
      </c>
      <c r="F69" s="59">
        <f t="shared" si="2"/>
        <v>2.9060526308907932</v>
      </c>
      <c r="G69" s="59">
        <f t="shared" si="3"/>
        <v>3.5876776039701559</v>
      </c>
      <c r="H69" s="59">
        <f t="shared" si="4"/>
        <v>0.62402550521936728</v>
      </c>
      <c r="I69" s="75">
        <f t="shared" si="0"/>
        <v>7.1177557400803169</v>
      </c>
      <c r="J69" s="51"/>
      <c r="K69" s="76"/>
      <c r="L69" s="77"/>
      <c r="M69" s="77"/>
      <c r="N69" s="54"/>
      <c r="O69" s="78">
        <f t="shared" si="14"/>
        <v>0</v>
      </c>
      <c r="P69" s="78">
        <f t="shared" si="15"/>
        <v>0</v>
      </c>
      <c r="Q69" s="78">
        <f t="shared" si="15"/>
        <v>0</v>
      </c>
      <c r="R69" s="56"/>
      <c r="S69" s="57">
        <f t="shared" si="5"/>
        <v>0.37778684201580315</v>
      </c>
      <c r="T69" s="57">
        <f t="shared" si="6"/>
        <v>1.4350710415880625</v>
      </c>
      <c r="U69" s="57">
        <f t="shared" si="7"/>
        <v>6.2402550521936731E-2</v>
      </c>
      <c r="V69" s="51"/>
      <c r="W69" s="57">
        <f t="shared" si="8"/>
        <v>0.46496842094252694</v>
      </c>
      <c r="X69" s="57">
        <f t="shared" si="9"/>
        <v>1.6144549217865702</v>
      </c>
      <c r="Y69" s="57">
        <f t="shared" si="10"/>
        <v>9.360382578290509E-2</v>
      </c>
      <c r="Z69" s="51"/>
      <c r="AA69" s="57">
        <f t="shared" si="11"/>
        <v>0.55214999986925073</v>
      </c>
      <c r="AB69" s="57">
        <f t="shared" si="12"/>
        <v>1.7938388019850779</v>
      </c>
      <c r="AC69" s="57">
        <f t="shared" si="13"/>
        <v>0.12480510104387346</v>
      </c>
    </row>
    <row r="70" spans="2:29" ht="18.75" customHeight="1" x14ac:dyDescent="0.4">
      <c r="B70" s="158">
        <v>71558111</v>
      </c>
      <c r="D70" s="126" t="s">
        <v>36</v>
      </c>
      <c r="E70" s="48">
        <v>8703</v>
      </c>
      <c r="F70" s="49">
        <f t="shared" si="2"/>
        <v>1.3055634961099822</v>
      </c>
      <c r="G70" s="49">
        <f t="shared" si="3"/>
        <v>1.6117880542717464</v>
      </c>
      <c r="H70" s="49">
        <f t="shared" si="4"/>
        <v>0.28034761366529803</v>
      </c>
      <c r="I70" s="50">
        <f t="shared" si="0"/>
        <v>3.1976991640470267</v>
      </c>
      <c r="J70" s="51"/>
      <c r="K70" s="52"/>
      <c r="L70" s="53"/>
      <c r="M70" s="53"/>
      <c r="N70" s="54"/>
      <c r="O70" s="55">
        <f t="shared" si="14"/>
        <v>0</v>
      </c>
      <c r="P70" s="55">
        <f t="shared" si="15"/>
        <v>0</v>
      </c>
      <c r="Q70" s="55">
        <f t="shared" si="15"/>
        <v>0</v>
      </c>
      <c r="R70" s="56"/>
      <c r="S70" s="49">
        <f t="shared" si="5"/>
        <v>0.1697232544942977</v>
      </c>
      <c r="T70" s="49">
        <f t="shared" si="6"/>
        <v>0.64471522170869866</v>
      </c>
      <c r="U70" s="49">
        <f t="shared" si="7"/>
        <v>2.8034761366529805E-2</v>
      </c>
      <c r="V70" s="57"/>
      <c r="W70" s="49">
        <f t="shared" si="8"/>
        <v>0.20889015937759717</v>
      </c>
      <c r="X70" s="49">
        <f t="shared" si="9"/>
        <v>0.72530462442228594</v>
      </c>
      <c r="Y70" s="49">
        <f t="shared" si="10"/>
        <v>4.2052142049794704E-2</v>
      </c>
      <c r="Z70" s="57"/>
      <c r="AA70" s="49">
        <f t="shared" si="11"/>
        <v>0.24805706426089663</v>
      </c>
      <c r="AB70" s="49">
        <f t="shared" si="12"/>
        <v>0.80589402713587321</v>
      </c>
      <c r="AC70" s="49">
        <f t="shared" si="13"/>
        <v>5.606952273305961E-2</v>
      </c>
    </row>
    <row r="71" spans="2:29" ht="18.75" customHeight="1" x14ac:dyDescent="0.4">
      <c r="B71" s="159">
        <v>71558169</v>
      </c>
      <c r="D71" s="125" t="s">
        <v>37</v>
      </c>
      <c r="E71" s="74">
        <v>9297</v>
      </c>
      <c r="F71" s="59">
        <f t="shared" si="2"/>
        <v>1.3946712424835694</v>
      </c>
      <c r="G71" s="59">
        <f t="shared" si="3"/>
        <v>1.7217963392582356</v>
      </c>
      <c r="H71" s="59">
        <f t="shared" si="4"/>
        <v>0.29948199060625941</v>
      </c>
      <c r="I71" s="75">
        <f t="shared" si="0"/>
        <v>3.4159495723480644</v>
      </c>
      <c r="J71" s="51"/>
      <c r="K71" s="79"/>
      <c r="L71" s="77">
        <v>1</v>
      </c>
      <c r="M71" s="77"/>
      <c r="N71" s="54"/>
      <c r="O71" s="78">
        <f t="shared" si="14"/>
        <v>0</v>
      </c>
      <c r="P71" s="78">
        <f t="shared" si="15"/>
        <v>0.58078878273768919</v>
      </c>
      <c r="Q71" s="78">
        <f t="shared" si="15"/>
        <v>0</v>
      </c>
      <c r="R71" s="56"/>
      <c r="S71" s="57">
        <f t="shared" si="5"/>
        <v>0.18130726152286403</v>
      </c>
      <c r="T71" s="57">
        <f t="shared" si="6"/>
        <v>0.68871853570329433</v>
      </c>
      <c r="U71" s="57">
        <f t="shared" si="7"/>
        <v>2.9948199060625944E-2</v>
      </c>
      <c r="V71" s="51"/>
      <c r="W71" s="57">
        <f t="shared" si="8"/>
        <v>0.22314739879737111</v>
      </c>
      <c r="X71" s="57">
        <f t="shared" si="9"/>
        <v>0.77480835266620607</v>
      </c>
      <c r="Y71" s="57">
        <f t="shared" si="10"/>
        <v>4.4922298590938908E-2</v>
      </c>
      <c r="Z71" s="51"/>
      <c r="AA71" s="57">
        <f t="shared" si="11"/>
        <v>0.26498753607187819</v>
      </c>
      <c r="AB71" s="57">
        <f t="shared" si="12"/>
        <v>0.8608981696291178</v>
      </c>
      <c r="AC71" s="57">
        <f t="shared" si="13"/>
        <v>5.9896398121251887E-2</v>
      </c>
    </row>
    <row r="72" spans="2:29" ht="28.5" customHeight="1" x14ac:dyDescent="0.4">
      <c r="B72" s="158">
        <v>61885059</v>
      </c>
      <c r="D72" s="128" t="s">
        <v>249</v>
      </c>
      <c r="E72" s="48">
        <v>3802</v>
      </c>
      <c r="F72" s="49">
        <f t="shared" si="2"/>
        <v>0.57034958200737129</v>
      </c>
      <c r="G72" s="49">
        <f t="shared" si="3"/>
        <v>0.7041271035667217</v>
      </c>
      <c r="H72" s="49">
        <f t="shared" si="4"/>
        <v>0.12247289752447008</v>
      </c>
      <c r="I72" s="50">
        <f t="shared" si="0"/>
        <v>1.396949583098563</v>
      </c>
      <c r="J72" s="51"/>
      <c r="K72" s="52"/>
      <c r="L72" s="53"/>
      <c r="M72" s="53"/>
      <c r="N72" s="54"/>
      <c r="O72" s="55">
        <f t="shared" si="14"/>
        <v>0</v>
      </c>
      <c r="P72" s="55">
        <f t="shared" si="15"/>
        <v>0</v>
      </c>
      <c r="Q72" s="55">
        <f t="shared" si="15"/>
        <v>0</v>
      </c>
      <c r="R72" s="56"/>
      <c r="S72" s="49">
        <f t="shared" si="5"/>
        <v>7.4145445660958265E-2</v>
      </c>
      <c r="T72" s="49">
        <f t="shared" si="6"/>
        <v>0.28165084142668867</v>
      </c>
      <c r="U72" s="49">
        <f t="shared" si="7"/>
        <v>1.2247289752447009E-2</v>
      </c>
      <c r="V72" s="57"/>
      <c r="W72" s="49">
        <f t="shared" si="8"/>
        <v>9.1255933121179411E-2</v>
      </c>
      <c r="X72" s="49">
        <f t="shared" si="9"/>
        <v>0.31685719660502476</v>
      </c>
      <c r="Y72" s="49">
        <f t="shared" si="10"/>
        <v>1.837093462867051E-2</v>
      </c>
      <c r="Z72" s="57"/>
      <c r="AA72" s="49">
        <f t="shared" si="11"/>
        <v>0.10836642058140054</v>
      </c>
      <c r="AB72" s="49">
        <f t="shared" si="12"/>
        <v>0.35206355178336085</v>
      </c>
      <c r="AC72" s="49">
        <f t="shared" si="13"/>
        <v>2.4494579504894018E-2</v>
      </c>
    </row>
    <row r="73" spans="2:29" ht="18.75" customHeight="1" x14ac:dyDescent="0.4">
      <c r="B73" s="159">
        <v>71558478</v>
      </c>
      <c r="D73" s="125" t="s">
        <v>38</v>
      </c>
      <c r="E73" s="74">
        <v>3503</v>
      </c>
      <c r="F73" s="59">
        <f t="shared" si="2"/>
        <v>0.52549568273851166</v>
      </c>
      <c r="G73" s="59">
        <f t="shared" si="3"/>
        <v>0.64875256280752924</v>
      </c>
      <c r="H73" s="59">
        <f t="shared" si="4"/>
        <v>0.11284128354240365</v>
      </c>
      <c r="I73" s="75">
        <f t="shared" si="0"/>
        <v>1.2870895290884445</v>
      </c>
      <c r="J73" s="51"/>
      <c r="K73" s="76"/>
      <c r="L73" s="77">
        <v>1</v>
      </c>
      <c r="M73" s="77"/>
      <c r="N73" s="54"/>
      <c r="O73" s="78">
        <f t="shared" si="14"/>
        <v>0</v>
      </c>
      <c r="P73" s="78">
        <f t="shared" si="15"/>
        <v>1.5414197296923484</v>
      </c>
      <c r="Q73" s="78">
        <f t="shared" si="15"/>
        <v>0</v>
      </c>
      <c r="R73" s="56"/>
      <c r="S73" s="57">
        <f t="shared" si="5"/>
        <v>6.8314438756006512E-2</v>
      </c>
      <c r="T73" s="57">
        <f t="shared" si="6"/>
        <v>0.25950102512301171</v>
      </c>
      <c r="U73" s="57">
        <f t="shared" si="7"/>
        <v>1.1284128354240365E-2</v>
      </c>
      <c r="V73" s="51"/>
      <c r="W73" s="57">
        <f t="shared" si="8"/>
        <v>8.407930923816187E-2</v>
      </c>
      <c r="X73" s="57">
        <f t="shared" si="9"/>
        <v>0.29193865326338819</v>
      </c>
      <c r="Y73" s="57">
        <f t="shared" si="10"/>
        <v>1.6926192531360545E-2</v>
      </c>
      <c r="Z73" s="51"/>
      <c r="AA73" s="57">
        <f t="shared" si="11"/>
        <v>9.9844179720317214E-2</v>
      </c>
      <c r="AB73" s="57">
        <f t="shared" si="12"/>
        <v>0.32437628140376462</v>
      </c>
      <c r="AC73" s="57">
        <f t="shared" si="13"/>
        <v>2.2568256708480731E-2</v>
      </c>
    </row>
    <row r="74" spans="2:29" ht="18.75" customHeight="1" x14ac:dyDescent="0.4">
      <c r="B74" s="158">
        <v>71558635</v>
      </c>
      <c r="D74" s="126" t="s">
        <v>39</v>
      </c>
      <c r="E74" s="48">
        <v>8148</v>
      </c>
      <c r="F74" s="49">
        <f t="shared" si="2"/>
        <v>1.2223062583366808</v>
      </c>
      <c r="G74" s="49">
        <f t="shared" si="3"/>
        <v>1.5090025354712384</v>
      </c>
      <c r="H74" s="49">
        <f t="shared" si="4"/>
        <v>0.26246953420025831</v>
      </c>
      <c r="I74" s="50">
        <f t="shared" si="0"/>
        <v>2.9937783280081778</v>
      </c>
      <c r="J74" s="51"/>
      <c r="K74" s="52"/>
      <c r="L74" s="53"/>
      <c r="M74" s="53"/>
      <c r="N74" s="54"/>
      <c r="O74" s="55">
        <f t="shared" si="14"/>
        <v>0</v>
      </c>
      <c r="P74" s="55">
        <f t="shared" si="15"/>
        <v>0</v>
      </c>
      <c r="Q74" s="55">
        <f t="shared" si="15"/>
        <v>0</v>
      </c>
      <c r="R74" s="56"/>
      <c r="S74" s="49">
        <f t="shared" si="5"/>
        <v>0.15889981358376851</v>
      </c>
      <c r="T74" s="49">
        <f t="shared" si="6"/>
        <v>0.60360101418849543</v>
      </c>
      <c r="U74" s="49">
        <f t="shared" si="7"/>
        <v>2.6246953420025834E-2</v>
      </c>
      <c r="V74" s="57"/>
      <c r="W74" s="49">
        <f t="shared" si="8"/>
        <v>0.19556900133386892</v>
      </c>
      <c r="X74" s="49">
        <f t="shared" si="9"/>
        <v>0.67905114096205732</v>
      </c>
      <c r="Y74" s="49">
        <f t="shared" si="10"/>
        <v>3.9370430130038749E-2</v>
      </c>
      <c r="Z74" s="57"/>
      <c r="AA74" s="49">
        <f t="shared" si="11"/>
        <v>0.23223818908396937</v>
      </c>
      <c r="AB74" s="49">
        <f t="shared" si="12"/>
        <v>0.75450126773561921</v>
      </c>
      <c r="AC74" s="49">
        <f t="shared" si="13"/>
        <v>5.2493906840051667E-2</v>
      </c>
    </row>
    <row r="75" spans="2:29" ht="18.75" customHeight="1" x14ac:dyDescent="0.4">
      <c r="B75" s="159">
        <v>71558897</v>
      </c>
      <c r="D75" s="125" t="s">
        <v>40</v>
      </c>
      <c r="E75" s="74">
        <v>6538</v>
      </c>
      <c r="F75" s="59">
        <f t="shared" si="2"/>
        <v>0.98078526227359097</v>
      </c>
      <c r="G75" s="59">
        <f t="shared" si="3"/>
        <v>1.2108319313832789</v>
      </c>
      <c r="H75" s="59">
        <f t="shared" si="4"/>
        <v>0.2106069973737468</v>
      </c>
      <c r="I75" s="75">
        <f t="shared" si="0"/>
        <v>2.402224191030617</v>
      </c>
      <c r="J75" s="51"/>
      <c r="K75" s="76"/>
      <c r="L75" s="77"/>
      <c r="M75" s="77"/>
      <c r="N75" s="54"/>
      <c r="O75" s="91">
        <f t="shared" si="14"/>
        <v>0</v>
      </c>
      <c r="P75" s="91">
        <f t="shared" si="15"/>
        <v>0</v>
      </c>
      <c r="Q75" s="91">
        <f t="shared" si="15"/>
        <v>0</v>
      </c>
      <c r="R75" s="56"/>
      <c r="S75" s="57">
        <f t="shared" si="5"/>
        <v>0.12750208409556682</v>
      </c>
      <c r="T75" s="57">
        <f t="shared" si="6"/>
        <v>0.48433277255331159</v>
      </c>
      <c r="U75" s="57">
        <f t="shared" si="7"/>
        <v>2.1060699737374681E-2</v>
      </c>
      <c r="V75" s="51"/>
      <c r="W75" s="57">
        <f t="shared" si="8"/>
        <v>0.15692564196377456</v>
      </c>
      <c r="X75" s="57">
        <f t="shared" si="9"/>
        <v>0.54487436912247555</v>
      </c>
      <c r="Y75" s="57">
        <f t="shared" si="10"/>
        <v>3.1591049606062016E-2</v>
      </c>
      <c r="Z75" s="51"/>
      <c r="AA75" s="57">
        <f t="shared" si="11"/>
        <v>0.18634919983198228</v>
      </c>
      <c r="AB75" s="57">
        <f t="shared" si="12"/>
        <v>0.60541596569163947</v>
      </c>
      <c r="AC75" s="57">
        <f t="shared" si="13"/>
        <v>4.2121399474749362E-2</v>
      </c>
    </row>
    <row r="76" spans="2:29" ht="18.75" customHeight="1" x14ac:dyDescent="0.4">
      <c r="B76" s="158">
        <v>71559031</v>
      </c>
      <c r="D76" s="126" t="s">
        <v>41</v>
      </c>
      <c r="E76" s="48">
        <v>13632</v>
      </c>
      <c r="F76" s="49">
        <f t="shared" si="2"/>
        <v>2.0449777753615161</v>
      </c>
      <c r="G76" s="49">
        <f t="shared" si="3"/>
        <v>2.5246345807000394</v>
      </c>
      <c r="H76" s="49">
        <f t="shared" si="4"/>
        <v>0.43912428696832617</v>
      </c>
      <c r="I76" s="50">
        <f t="shared" si="0"/>
        <v>5.0087366430298816</v>
      </c>
      <c r="J76" s="51"/>
      <c r="K76" s="52"/>
      <c r="L76" s="53">
        <v>1</v>
      </c>
      <c r="M76" s="53"/>
      <c r="N76" s="54"/>
      <c r="O76" s="55">
        <f t="shared" si="14"/>
        <v>0</v>
      </c>
      <c r="P76" s="55">
        <f t="shared" si="15"/>
        <v>0.39609692731164148</v>
      </c>
      <c r="Q76" s="55">
        <f t="shared" si="15"/>
        <v>0</v>
      </c>
      <c r="R76" s="56"/>
      <c r="S76" s="49">
        <f t="shared" si="5"/>
        <v>0.26584711079699713</v>
      </c>
      <c r="T76" s="49">
        <f t="shared" si="6"/>
        <v>1.0098538322800159</v>
      </c>
      <c r="U76" s="49">
        <f t="shared" si="7"/>
        <v>4.3912428696832623E-2</v>
      </c>
      <c r="V76" s="57"/>
      <c r="W76" s="49">
        <f t="shared" si="8"/>
        <v>0.32719644405784259</v>
      </c>
      <c r="X76" s="49">
        <f t="shared" si="9"/>
        <v>1.1360855613150178</v>
      </c>
      <c r="Y76" s="49">
        <f t="shared" si="10"/>
        <v>6.586864304524892E-2</v>
      </c>
      <c r="Z76" s="57"/>
      <c r="AA76" s="49">
        <f t="shared" si="11"/>
        <v>0.38854577731868806</v>
      </c>
      <c r="AB76" s="49">
        <f t="shared" si="12"/>
        <v>1.2623172903500197</v>
      </c>
      <c r="AC76" s="49">
        <f t="shared" si="13"/>
        <v>8.7824857393665245E-2</v>
      </c>
    </row>
    <row r="77" spans="2:29" ht="18.75" customHeight="1" x14ac:dyDescent="0.4">
      <c r="B77" s="159">
        <v>71559120</v>
      </c>
      <c r="D77" s="125" t="s">
        <v>248</v>
      </c>
      <c r="E77" s="74">
        <v>8503</v>
      </c>
      <c r="F77" s="59">
        <f t="shared" si="2"/>
        <v>1.2755608879033871</v>
      </c>
      <c r="G77" s="59">
        <f t="shared" si="3"/>
        <v>1.5747482276769686</v>
      </c>
      <c r="H77" s="59">
        <f t="shared" si="4"/>
        <v>0.27390506250672519</v>
      </c>
      <c r="I77" s="75">
        <f t="shared" si="0"/>
        <v>3.1242141780870809</v>
      </c>
      <c r="J77" s="51"/>
      <c r="K77" s="76"/>
      <c r="L77" s="77"/>
      <c r="M77" s="77"/>
      <c r="N77" s="54"/>
      <c r="O77" s="78">
        <f t="shared" si="14"/>
        <v>0</v>
      </c>
      <c r="P77" s="78">
        <f t="shared" si="15"/>
        <v>0</v>
      </c>
      <c r="Q77" s="78">
        <f t="shared" si="15"/>
        <v>0</v>
      </c>
      <c r="R77" s="56"/>
      <c r="S77" s="57">
        <f t="shared" si="5"/>
        <v>0.16582291542744032</v>
      </c>
      <c r="T77" s="57">
        <f t="shared" si="6"/>
        <v>0.62989929107078746</v>
      </c>
      <c r="U77" s="57">
        <f t="shared" si="7"/>
        <v>2.7390506250672519E-2</v>
      </c>
      <c r="V77" s="56"/>
      <c r="W77" s="57">
        <f t="shared" si="8"/>
        <v>0.20408974206454195</v>
      </c>
      <c r="X77" s="57">
        <f t="shared" si="9"/>
        <v>0.70863670245463595</v>
      </c>
      <c r="Y77" s="57">
        <f t="shared" si="10"/>
        <v>4.1085759376008779E-2</v>
      </c>
      <c r="Z77" s="56"/>
      <c r="AA77" s="57">
        <f t="shared" si="11"/>
        <v>0.24235656870164354</v>
      </c>
      <c r="AB77" s="57">
        <f t="shared" si="12"/>
        <v>0.78737411383848432</v>
      </c>
      <c r="AC77" s="57">
        <f t="shared" si="13"/>
        <v>5.4781012501345039E-2</v>
      </c>
    </row>
    <row r="78" spans="2:29" ht="18.75" customHeight="1" x14ac:dyDescent="0.4">
      <c r="B78" s="158">
        <v>71559162</v>
      </c>
      <c r="D78" s="126" t="s">
        <v>42</v>
      </c>
      <c r="E78" s="48">
        <v>14024</v>
      </c>
      <c r="F78" s="49">
        <f t="shared" si="2"/>
        <v>2.1037828874464424</v>
      </c>
      <c r="G78" s="49">
        <f t="shared" si="3"/>
        <v>2.5972326408258035</v>
      </c>
      <c r="H78" s="49">
        <f t="shared" si="4"/>
        <v>0.45175168723912895</v>
      </c>
      <c r="I78" s="50">
        <f t="shared" si="0"/>
        <v>5.1527672155113748</v>
      </c>
      <c r="J78" s="51"/>
      <c r="K78" s="52"/>
      <c r="L78" s="53">
        <v>3</v>
      </c>
      <c r="M78" s="53"/>
      <c r="N78" s="54"/>
      <c r="O78" s="55">
        <f t="shared" si="14"/>
        <v>0</v>
      </c>
      <c r="P78" s="55">
        <f t="shared" si="15"/>
        <v>1.1550755803862585</v>
      </c>
      <c r="Q78" s="55">
        <f t="shared" si="15"/>
        <v>0</v>
      </c>
      <c r="R78" s="56"/>
      <c r="S78" s="49">
        <f t="shared" si="5"/>
        <v>0.27349177536803754</v>
      </c>
      <c r="T78" s="49">
        <f t="shared" si="6"/>
        <v>1.0388930563303214</v>
      </c>
      <c r="U78" s="49">
        <f t="shared" si="7"/>
        <v>4.5175168723912897E-2</v>
      </c>
      <c r="V78" s="57"/>
      <c r="W78" s="49">
        <f t="shared" si="8"/>
        <v>0.33660526199143076</v>
      </c>
      <c r="X78" s="49">
        <f t="shared" si="9"/>
        <v>1.1687546883716116</v>
      </c>
      <c r="Y78" s="49">
        <f t="shared" si="10"/>
        <v>6.7762753085869334E-2</v>
      </c>
      <c r="Z78" s="57"/>
      <c r="AA78" s="49">
        <f t="shared" si="11"/>
        <v>0.39971874861482404</v>
      </c>
      <c r="AB78" s="49">
        <f t="shared" si="12"/>
        <v>1.2986163204129018</v>
      </c>
      <c r="AC78" s="49">
        <f t="shared" si="13"/>
        <v>9.0350337447825793E-2</v>
      </c>
    </row>
    <row r="79" spans="2:29" ht="18.75" customHeight="1" x14ac:dyDescent="0.4">
      <c r="B79" s="159">
        <v>71559314</v>
      </c>
      <c r="D79" s="125" t="s">
        <v>43</v>
      </c>
      <c r="E79" s="74">
        <v>14769</v>
      </c>
      <c r="F79" s="59">
        <f t="shared" si="2"/>
        <v>2.2155426030160088</v>
      </c>
      <c r="G79" s="59">
        <f t="shared" si="3"/>
        <v>2.7352059948913503</v>
      </c>
      <c r="H79" s="59">
        <f t="shared" si="4"/>
        <v>0.47575019030481291</v>
      </c>
      <c r="I79" s="75">
        <f t="shared" si="0"/>
        <v>5.4264987882121716</v>
      </c>
      <c r="J79" s="51"/>
      <c r="K79" s="76"/>
      <c r="L79" s="77">
        <v>1</v>
      </c>
      <c r="M79" s="77"/>
      <c r="N79" s="54"/>
      <c r="O79" s="78">
        <f t="shared" si="14"/>
        <v>0</v>
      </c>
      <c r="P79" s="78">
        <f t="shared" si="15"/>
        <v>0.36560317645827722</v>
      </c>
      <c r="Q79" s="78">
        <f t="shared" si="15"/>
        <v>0</v>
      </c>
      <c r="R79" s="56"/>
      <c r="S79" s="57">
        <f t="shared" si="5"/>
        <v>0.28802053839208114</v>
      </c>
      <c r="T79" s="57">
        <f t="shared" si="6"/>
        <v>1.0940823979565402</v>
      </c>
      <c r="U79" s="57">
        <f t="shared" si="7"/>
        <v>4.7575019030481294E-2</v>
      </c>
      <c r="V79" s="51"/>
      <c r="W79" s="57">
        <f t="shared" si="8"/>
        <v>0.35448681648256142</v>
      </c>
      <c r="X79" s="57">
        <f t="shared" si="9"/>
        <v>1.2308426977011078</v>
      </c>
      <c r="Y79" s="57">
        <f t="shared" si="10"/>
        <v>7.1362528545721934E-2</v>
      </c>
      <c r="Z79" s="51"/>
      <c r="AA79" s="57">
        <f t="shared" si="11"/>
        <v>0.4209530945730417</v>
      </c>
      <c r="AB79" s="57">
        <f t="shared" si="12"/>
        <v>1.3676029974456752</v>
      </c>
      <c r="AC79" s="57">
        <f t="shared" si="13"/>
        <v>9.5150038060962588E-2</v>
      </c>
    </row>
    <row r="80" spans="2:29" ht="18.75" customHeight="1" x14ac:dyDescent="0.4">
      <c r="B80" s="158">
        <v>71559419</v>
      </c>
      <c r="D80" s="126" t="s">
        <v>44</v>
      </c>
      <c r="E80" s="48">
        <v>4938</v>
      </c>
      <c r="F80" s="49">
        <f t="shared" si="2"/>
        <v>0.74076439662083093</v>
      </c>
      <c r="G80" s="49">
        <f t="shared" si="3"/>
        <v>0.91451331862505836</v>
      </c>
      <c r="H80" s="49">
        <f t="shared" si="4"/>
        <v>0.15906658810516391</v>
      </c>
      <c r="I80" s="50">
        <f t="shared" si="0"/>
        <v>1.8143443033510531</v>
      </c>
      <c r="J80" s="51"/>
      <c r="K80" s="52"/>
      <c r="L80" s="53"/>
      <c r="M80" s="53"/>
      <c r="N80" s="54"/>
      <c r="O80" s="55">
        <f t="shared" si="14"/>
        <v>0</v>
      </c>
      <c r="P80" s="55">
        <f t="shared" si="15"/>
        <v>0</v>
      </c>
      <c r="Q80" s="55">
        <f t="shared" si="15"/>
        <v>0</v>
      </c>
      <c r="R80" s="56"/>
      <c r="S80" s="49">
        <f t="shared" si="5"/>
        <v>9.629937156070803E-2</v>
      </c>
      <c r="T80" s="49">
        <f t="shared" si="6"/>
        <v>0.36580532745002337</v>
      </c>
      <c r="U80" s="49">
        <f t="shared" si="7"/>
        <v>1.5906658810516391E-2</v>
      </c>
      <c r="V80" s="57"/>
      <c r="W80" s="49">
        <f t="shared" si="8"/>
        <v>0.11852230345933296</v>
      </c>
      <c r="X80" s="49">
        <f t="shared" si="9"/>
        <v>0.41153099338127624</v>
      </c>
      <c r="Y80" s="49">
        <f t="shared" si="10"/>
        <v>2.3859988215774588E-2</v>
      </c>
      <c r="Z80" s="57"/>
      <c r="AA80" s="49">
        <f t="shared" si="11"/>
        <v>0.14074523535795788</v>
      </c>
      <c r="AB80" s="49">
        <f t="shared" si="12"/>
        <v>0.45725665931252918</v>
      </c>
      <c r="AC80" s="49">
        <f t="shared" si="13"/>
        <v>3.1813317621032781E-2</v>
      </c>
    </row>
    <row r="81" spans="2:29" ht="18.75" customHeight="1" x14ac:dyDescent="0.4">
      <c r="B81" s="159">
        <v>71559450</v>
      </c>
      <c r="D81" s="125" t="s">
        <v>45</v>
      </c>
      <c r="E81" s="74">
        <v>4900</v>
      </c>
      <c r="F81" s="59">
        <f t="shared" si="2"/>
        <v>0.73506390106157782</v>
      </c>
      <c r="G81" s="59">
        <f t="shared" si="3"/>
        <v>0.90747575157205063</v>
      </c>
      <c r="H81" s="59">
        <f t="shared" si="4"/>
        <v>0.15784250338503508</v>
      </c>
      <c r="I81" s="75">
        <f t="shared" si="0"/>
        <v>1.8003821560186635</v>
      </c>
      <c r="J81" s="51"/>
      <c r="K81" s="76"/>
      <c r="L81" s="77">
        <v>1</v>
      </c>
      <c r="M81" s="77"/>
      <c r="N81" s="54"/>
      <c r="O81" s="78">
        <f t="shared" si="14"/>
        <v>0</v>
      </c>
      <c r="P81" s="78">
        <f t="shared" si="15"/>
        <v>1.1019578190025094</v>
      </c>
      <c r="Q81" s="78">
        <f t="shared" si="15"/>
        <v>0</v>
      </c>
      <c r="R81" s="56"/>
      <c r="S81" s="57">
        <f t="shared" si="5"/>
        <v>9.5558307138005116E-2</v>
      </c>
      <c r="T81" s="57">
        <f t="shared" si="6"/>
        <v>0.36299030062882026</v>
      </c>
      <c r="U81" s="57">
        <f t="shared" si="7"/>
        <v>1.578425033850351E-2</v>
      </c>
      <c r="V81" s="51"/>
      <c r="W81" s="57">
        <f t="shared" si="8"/>
        <v>0.11761022416985245</v>
      </c>
      <c r="X81" s="57">
        <f t="shared" si="9"/>
        <v>0.40836408820742282</v>
      </c>
      <c r="Y81" s="57">
        <f t="shared" si="10"/>
        <v>2.3676375507755261E-2</v>
      </c>
      <c r="Z81" s="51"/>
      <c r="AA81" s="57">
        <f t="shared" si="11"/>
        <v>0.13966214120169979</v>
      </c>
      <c r="AB81" s="57">
        <f t="shared" si="12"/>
        <v>0.45373787578602531</v>
      </c>
      <c r="AC81" s="57">
        <f t="shared" si="13"/>
        <v>3.1568500677007019E-2</v>
      </c>
    </row>
    <row r="82" spans="2:29" ht="18.75" customHeight="1" x14ac:dyDescent="0.4">
      <c r="B82" s="158">
        <v>71559686</v>
      </c>
      <c r="D82" s="126" t="s">
        <v>46</v>
      </c>
      <c r="E82" s="48">
        <v>25289</v>
      </c>
      <c r="F82" s="49">
        <f t="shared" si="2"/>
        <v>3.7936797946829066</v>
      </c>
      <c r="G82" s="49">
        <f t="shared" si="3"/>
        <v>4.6835008737766506</v>
      </c>
      <c r="H82" s="49">
        <f t="shared" si="4"/>
        <v>0.81462838124574533</v>
      </c>
      <c r="I82" s="50">
        <f t="shared" si="0"/>
        <v>9.2918090497053019</v>
      </c>
      <c r="J82" s="51"/>
      <c r="K82" s="52"/>
      <c r="L82" s="53">
        <v>2</v>
      </c>
      <c r="M82" s="53"/>
      <c r="N82" s="54"/>
      <c r="O82" s="55">
        <f t="shared" si="14"/>
        <v>0</v>
      </c>
      <c r="P82" s="55">
        <f t="shared" si="15"/>
        <v>0.42703098684110058</v>
      </c>
      <c r="Q82" s="55">
        <f t="shared" si="15"/>
        <v>0</v>
      </c>
      <c r="R82" s="56"/>
      <c r="S82" s="49">
        <f t="shared" si="5"/>
        <v>0.4931783733087779</v>
      </c>
      <c r="T82" s="49">
        <f t="shared" si="6"/>
        <v>1.8734003495106604</v>
      </c>
      <c r="U82" s="49">
        <f t="shared" si="7"/>
        <v>8.1462838124574541E-2</v>
      </c>
      <c r="V82" s="57"/>
      <c r="W82" s="49">
        <f t="shared" si="8"/>
        <v>0.60698876714926508</v>
      </c>
      <c r="X82" s="49">
        <f t="shared" si="9"/>
        <v>2.1075753931994927</v>
      </c>
      <c r="Y82" s="49">
        <f t="shared" si="10"/>
        <v>0.12219425718686179</v>
      </c>
      <c r="Z82" s="57"/>
      <c r="AA82" s="49">
        <f t="shared" si="11"/>
        <v>0.72079916098975227</v>
      </c>
      <c r="AB82" s="49">
        <f t="shared" si="12"/>
        <v>2.3417504368883253</v>
      </c>
      <c r="AC82" s="49">
        <f t="shared" si="13"/>
        <v>0.16292567624914908</v>
      </c>
    </row>
    <row r="83" spans="2:29" s="27" customFormat="1" ht="18.75" customHeight="1" x14ac:dyDescent="0.4">
      <c r="B83" s="159">
        <v>94363709</v>
      </c>
      <c r="D83" s="131" t="s">
        <v>138</v>
      </c>
      <c r="E83" s="92">
        <v>477</v>
      </c>
      <c r="F83" s="93">
        <f>I$9*(E83/G$15)</f>
        <v>7.1556220572729118E-2</v>
      </c>
      <c r="G83" s="93">
        <f>I$10*(E83/G$15)</f>
        <v>8.8339986428544529E-2</v>
      </c>
      <c r="H83" s="93">
        <f>I$11*(E83/G$15)</f>
        <v>1.5365484513196272E-2</v>
      </c>
      <c r="I83" s="94">
        <f>SUM(F83:H83)</f>
        <v>0.17526169151446994</v>
      </c>
      <c r="J83" s="95"/>
      <c r="K83" s="96"/>
      <c r="L83" s="97"/>
      <c r="M83" s="97"/>
      <c r="N83" s="97"/>
      <c r="O83" s="91">
        <f>K83/F83</f>
        <v>0</v>
      </c>
      <c r="P83" s="91">
        <f>L83/G83</f>
        <v>0</v>
      </c>
      <c r="Q83" s="91">
        <f>M83/H83</f>
        <v>0</v>
      </c>
      <c r="R83" s="95"/>
      <c r="S83" s="93">
        <f>F83*0.13</f>
        <v>9.3023086744547859E-3</v>
      </c>
      <c r="T83" s="93">
        <f>G83*0.4</f>
        <v>3.5335994571417811E-2</v>
      </c>
      <c r="U83" s="93">
        <f>H83*0.1</f>
        <v>1.5365484513196273E-3</v>
      </c>
      <c r="V83" s="93"/>
      <c r="W83" s="93">
        <f>F83*0.16</f>
        <v>1.1448995291636659E-2</v>
      </c>
      <c r="X83" s="93">
        <f>G83*0.45</f>
        <v>3.9752993892845041E-2</v>
      </c>
      <c r="Y83" s="93">
        <f>H83*0.15</f>
        <v>2.3048226769794406E-3</v>
      </c>
      <c r="Z83" s="93"/>
      <c r="AA83" s="93">
        <f>F83*0.19</f>
        <v>1.3595681908818533E-2</v>
      </c>
      <c r="AB83" s="93">
        <f>G83*0.5</f>
        <v>4.4169993214272264E-2</v>
      </c>
      <c r="AC83" s="93">
        <f>H83*0.2</f>
        <v>3.0730969026392546E-3</v>
      </c>
    </row>
    <row r="84" spans="2:29" ht="18.75" customHeight="1" x14ac:dyDescent="0.4">
      <c r="B84" s="158">
        <v>71559775</v>
      </c>
      <c r="D84" s="126" t="s">
        <v>47</v>
      </c>
      <c r="E84" s="48">
        <v>1833</v>
      </c>
      <c r="F84" s="49">
        <f t="shared" si="2"/>
        <v>0.27497390421344337</v>
      </c>
      <c r="G84" s="49">
        <f t="shared" si="3"/>
        <v>0.33947001074113653</v>
      </c>
      <c r="H84" s="49">
        <f t="shared" si="4"/>
        <v>5.9045981368320274E-2</v>
      </c>
      <c r="I84" s="50">
        <f t="shared" si="0"/>
        <v>0.67348989632290024</v>
      </c>
      <c r="J84" s="51"/>
      <c r="K84" s="52"/>
      <c r="L84" s="53"/>
      <c r="M84" s="53"/>
      <c r="N84" s="54"/>
      <c r="O84" s="55">
        <f t="shared" si="14"/>
        <v>0</v>
      </c>
      <c r="P84" s="55">
        <f t="shared" si="15"/>
        <v>0</v>
      </c>
      <c r="Q84" s="55">
        <f t="shared" si="15"/>
        <v>0</v>
      </c>
      <c r="R84" s="56"/>
      <c r="S84" s="49">
        <f t="shared" si="5"/>
        <v>3.5746607547747639E-2</v>
      </c>
      <c r="T84" s="49">
        <f t="shared" si="6"/>
        <v>0.13578800429645463</v>
      </c>
      <c r="U84" s="49">
        <f t="shared" si="7"/>
        <v>5.904598136832028E-3</v>
      </c>
      <c r="V84" s="57"/>
      <c r="W84" s="49">
        <f t="shared" si="8"/>
        <v>4.3995824674150939E-2</v>
      </c>
      <c r="X84" s="49">
        <f t="shared" si="9"/>
        <v>0.15276150483351145</v>
      </c>
      <c r="Y84" s="49">
        <f t="shared" si="10"/>
        <v>8.8568972052480415E-3</v>
      </c>
      <c r="Z84" s="57"/>
      <c r="AA84" s="49">
        <f t="shared" si="11"/>
        <v>5.224504180055424E-2</v>
      </c>
      <c r="AB84" s="49">
        <f t="shared" si="12"/>
        <v>0.16973500537056826</v>
      </c>
      <c r="AC84" s="49">
        <f t="shared" si="13"/>
        <v>1.1809196273664056E-2</v>
      </c>
    </row>
    <row r="85" spans="2:29" ht="18.75" customHeight="1" x14ac:dyDescent="0.4">
      <c r="B85" s="159">
        <v>71559995</v>
      </c>
      <c r="D85" s="126" t="s">
        <v>250</v>
      </c>
      <c r="E85" s="48">
        <v>4798</v>
      </c>
      <c r="F85" s="49">
        <f t="shared" si="2"/>
        <v>0.71976257087621442</v>
      </c>
      <c r="G85" s="49">
        <f t="shared" si="3"/>
        <v>0.88858544000871409</v>
      </c>
      <c r="H85" s="49">
        <f t="shared" si="4"/>
        <v>0.15455680229416291</v>
      </c>
      <c r="I85" s="50">
        <f t="shared" si="0"/>
        <v>1.7629048131790914</v>
      </c>
      <c r="J85" s="51"/>
      <c r="K85" s="52"/>
      <c r="L85" s="53">
        <v>2</v>
      </c>
      <c r="M85" s="53"/>
      <c r="N85" s="54"/>
      <c r="O85" s="55">
        <f t="shared" si="14"/>
        <v>0</v>
      </c>
      <c r="P85" s="55">
        <f t="shared" si="15"/>
        <v>2.250768367283158</v>
      </c>
      <c r="Q85" s="55">
        <f t="shared" si="15"/>
        <v>0</v>
      </c>
      <c r="R85" s="56"/>
      <c r="S85" s="49">
        <f t="shared" si="5"/>
        <v>9.3569134213907876E-2</v>
      </c>
      <c r="T85" s="49">
        <f t="shared" si="6"/>
        <v>0.35543417600348565</v>
      </c>
      <c r="U85" s="49">
        <f t="shared" si="7"/>
        <v>1.5455680229416291E-2</v>
      </c>
      <c r="V85" s="57"/>
      <c r="W85" s="49">
        <f t="shared" si="8"/>
        <v>0.11516201134019431</v>
      </c>
      <c r="X85" s="49">
        <f t="shared" si="9"/>
        <v>0.39986344800392137</v>
      </c>
      <c r="Y85" s="49">
        <f t="shared" si="10"/>
        <v>2.3183520344124436E-2</v>
      </c>
      <c r="Z85" s="57"/>
      <c r="AA85" s="49">
        <f t="shared" si="11"/>
        <v>0.13675488846648073</v>
      </c>
      <c r="AB85" s="49">
        <f t="shared" si="12"/>
        <v>0.44429272000435704</v>
      </c>
      <c r="AC85" s="49">
        <f t="shared" si="13"/>
        <v>3.0911360458832582E-2</v>
      </c>
    </row>
    <row r="86" spans="2:29" ht="18.75" customHeight="1" x14ac:dyDescent="0.4">
      <c r="B86" s="159">
        <v>71560131</v>
      </c>
      <c r="D86" s="125" t="s">
        <v>48</v>
      </c>
      <c r="E86" s="74">
        <v>3611</v>
      </c>
      <c r="F86" s="59">
        <f t="shared" si="2"/>
        <v>0.54169709117007303</v>
      </c>
      <c r="G86" s="59">
        <f t="shared" si="3"/>
        <v>0.66875406916870916</v>
      </c>
      <c r="H86" s="59">
        <f t="shared" si="4"/>
        <v>0.116320261168033</v>
      </c>
      <c r="I86" s="75">
        <f t="shared" si="0"/>
        <v>1.3267714215068152</v>
      </c>
      <c r="J86" s="51"/>
      <c r="K86" s="76"/>
      <c r="L86" s="77">
        <v>1</v>
      </c>
      <c r="M86" s="77"/>
      <c r="N86" s="54"/>
      <c r="O86" s="78">
        <f t="shared" si="14"/>
        <v>0</v>
      </c>
      <c r="P86" s="78">
        <f t="shared" si="15"/>
        <v>1.4953180041850724</v>
      </c>
      <c r="Q86" s="78">
        <f t="shared" si="15"/>
        <v>0</v>
      </c>
      <c r="R86" s="56"/>
      <c r="S86" s="57">
        <f t="shared" si="5"/>
        <v>7.0420621852109497E-2</v>
      </c>
      <c r="T86" s="57">
        <f t="shared" si="6"/>
        <v>0.2675016276674837</v>
      </c>
      <c r="U86" s="57">
        <f t="shared" si="7"/>
        <v>1.16320261168033E-2</v>
      </c>
      <c r="V86" s="51"/>
      <c r="W86" s="57">
        <f t="shared" si="8"/>
        <v>8.667153458721169E-2</v>
      </c>
      <c r="X86" s="57">
        <f t="shared" si="9"/>
        <v>0.30093933112591914</v>
      </c>
      <c r="Y86" s="57">
        <f t="shared" si="10"/>
        <v>1.744803917520495E-2</v>
      </c>
      <c r="Z86" s="51"/>
      <c r="AA86" s="57">
        <f t="shared" si="11"/>
        <v>0.10292244732231387</v>
      </c>
      <c r="AB86" s="57">
        <f t="shared" si="12"/>
        <v>0.33437703458435458</v>
      </c>
      <c r="AC86" s="57">
        <f t="shared" si="13"/>
        <v>2.32640522336066E-2</v>
      </c>
    </row>
    <row r="87" spans="2:29" ht="18.75" customHeight="1" x14ac:dyDescent="0.4">
      <c r="B87" s="158">
        <v>71560325</v>
      </c>
      <c r="D87" s="126" t="s">
        <v>49</v>
      </c>
      <c r="E87" s="48">
        <v>3495</v>
      </c>
      <c r="F87" s="49">
        <f t="shared" si="2"/>
        <v>0.52429557841024788</v>
      </c>
      <c r="G87" s="49">
        <f t="shared" si="3"/>
        <v>0.64727096974373821</v>
      </c>
      <c r="H87" s="49">
        <f t="shared" si="4"/>
        <v>0.11258358149606074</v>
      </c>
      <c r="I87" s="50">
        <f t="shared" ref="I87:I146" si="16">SUM(F87:H87)</f>
        <v>1.2841501296500468</v>
      </c>
      <c r="J87" s="51"/>
      <c r="K87" s="52"/>
      <c r="L87" s="53">
        <v>2</v>
      </c>
      <c r="M87" s="53"/>
      <c r="N87" s="54"/>
      <c r="O87" s="55">
        <f t="shared" si="14"/>
        <v>0</v>
      </c>
      <c r="P87" s="55">
        <f t="shared" si="15"/>
        <v>3.0898960303933025</v>
      </c>
      <c r="Q87" s="55">
        <f t="shared" si="15"/>
        <v>0</v>
      </c>
      <c r="R87" s="56"/>
      <c r="S87" s="49">
        <f t="shared" si="5"/>
        <v>6.815842519333222E-2</v>
      </c>
      <c r="T87" s="49">
        <f t="shared" si="6"/>
        <v>0.25890838789749532</v>
      </c>
      <c r="U87" s="49">
        <f t="shared" si="7"/>
        <v>1.1258358149606074E-2</v>
      </c>
      <c r="V87" s="57"/>
      <c r="W87" s="49">
        <f t="shared" si="8"/>
        <v>8.3887292545639661E-2</v>
      </c>
      <c r="X87" s="49">
        <f t="shared" si="9"/>
        <v>0.29127193638468218</v>
      </c>
      <c r="Y87" s="49">
        <f t="shared" si="10"/>
        <v>1.688753722440911E-2</v>
      </c>
      <c r="Z87" s="57"/>
      <c r="AA87" s="49">
        <f t="shared" si="11"/>
        <v>9.9616159897947101E-2</v>
      </c>
      <c r="AB87" s="49">
        <f t="shared" si="12"/>
        <v>0.32363548487186911</v>
      </c>
      <c r="AC87" s="49">
        <f t="shared" si="13"/>
        <v>2.2516716299212147E-2</v>
      </c>
    </row>
    <row r="88" spans="2:29" ht="18.75" x14ac:dyDescent="0.4">
      <c r="B88" s="159">
        <v>71560330</v>
      </c>
      <c r="D88" s="125" t="s">
        <v>50</v>
      </c>
      <c r="E88" s="74">
        <v>6018</v>
      </c>
      <c r="F88" s="59">
        <f t="shared" ref="F88:F151" si="17">I$9*(E88/G$15)</f>
        <v>0.90277848093644408</v>
      </c>
      <c r="G88" s="59">
        <f t="shared" ref="G88:G151" si="18">I$10*(E88/G$15)</f>
        <v>1.1145283822368575</v>
      </c>
      <c r="H88" s="59">
        <f t="shared" ref="H88:H151" si="19">I$11*(E88/G$15)</f>
        <v>0.1938563643614574</v>
      </c>
      <c r="I88" s="75">
        <f t="shared" si="16"/>
        <v>2.2111632275347586</v>
      </c>
      <c r="J88" s="51"/>
      <c r="K88" s="76"/>
      <c r="L88" s="77">
        <v>2</v>
      </c>
      <c r="M88" s="77"/>
      <c r="N88" s="54"/>
      <c r="O88" s="78">
        <f t="shared" si="14"/>
        <v>0</v>
      </c>
      <c r="P88" s="78">
        <f t="shared" si="15"/>
        <v>1.7944809947199387</v>
      </c>
      <c r="Q88" s="78">
        <f t="shared" si="15"/>
        <v>0</v>
      </c>
      <c r="R88" s="56"/>
      <c r="S88" s="57">
        <f t="shared" ref="S88:S148" si="20">F88*0.13</f>
        <v>0.11736120252173773</v>
      </c>
      <c r="T88" s="57">
        <f t="shared" ref="T88:T148" si="21">G88*0.4</f>
        <v>0.445811352894743</v>
      </c>
      <c r="U88" s="57">
        <f t="shared" ref="U88:U148" si="22">H88*0.1</f>
        <v>1.9385636436145742E-2</v>
      </c>
      <c r="V88" s="51"/>
      <c r="W88" s="57">
        <f t="shared" ref="W88:W148" si="23">F88*0.16</f>
        <v>0.14444455694983105</v>
      </c>
      <c r="X88" s="57">
        <f t="shared" ref="X88:X148" si="24">G88*0.45</f>
        <v>0.50153777200658589</v>
      </c>
      <c r="Y88" s="57">
        <f t="shared" ref="Y88:Y148" si="25">H88*0.15</f>
        <v>2.9078454654218606E-2</v>
      </c>
      <c r="Z88" s="51"/>
      <c r="AA88" s="57">
        <f t="shared" ref="AA88:AA148" si="26">F88*0.19</f>
        <v>0.17152791137792439</v>
      </c>
      <c r="AB88" s="57">
        <f t="shared" ref="AB88:AB148" si="27">G88*0.5</f>
        <v>0.55726419111842873</v>
      </c>
      <c r="AC88" s="57">
        <f t="shared" ref="AC88:AC148" si="28">H88*0.2</f>
        <v>3.8771272872291485E-2</v>
      </c>
    </row>
    <row r="89" spans="2:29" s="44" customFormat="1" ht="33.75" customHeight="1" x14ac:dyDescent="0.25">
      <c r="B89" s="158">
        <v>71560351</v>
      </c>
      <c r="D89" s="128" t="s">
        <v>214</v>
      </c>
      <c r="E89" s="98">
        <v>9542</v>
      </c>
      <c r="F89" s="99" t="s">
        <v>210</v>
      </c>
      <c r="G89" s="99" t="s">
        <v>211</v>
      </c>
      <c r="H89" s="99" t="s">
        <v>212</v>
      </c>
      <c r="I89" s="100" t="s">
        <v>213</v>
      </c>
      <c r="J89" s="101"/>
      <c r="K89" s="102">
        <v>1</v>
      </c>
      <c r="L89" s="103">
        <v>2</v>
      </c>
      <c r="M89" s="103"/>
      <c r="N89" s="104"/>
      <c r="O89" s="105">
        <v>0.7</v>
      </c>
      <c r="P89" s="105">
        <v>1.1299999999999999</v>
      </c>
      <c r="Q89" s="105">
        <v>0</v>
      </c>
      <c r="R89" s="106"/>
      <c r="S89" s="107">
        <v>0.2</v>
      </c>
      <c r="T89" s="107">
        <v>0.7</v>
      </c>
      <c r="U89" s="107">
        <v>0</v>
      </c>
      <c r="V89" s="108"/>
      <c r="W89" s="99" t="s">
        <v>204</v>
      </c>
      <c r="X89" s="99" t="s">
        <v>205</v>
      </c>
      <c r="Y89" s="99" t="s">
        <v>206</v>
      </c>
      <c r="Z89" s="108"/>
      <c r="AA89" s="99" t="s">
        <v>207</v>
      </c>
      <c r="AB89" s="99" t="s">
        <v>208</v>
      </c>
      <c r="AC89" s="99" t="s">
        <v>209</v>
      </c>
    </row>
    <row r="90" spans="2:29" ht="18.75" customHeight="1" x14ac:dyDescent="0.4">
      <c r="B90" s="159">
        <v>71566505</v>
      </c>
      <c r="D90" s="125" t="s">
        <v>51</v>
      </c>
      <c r="E90" s="74">
        <v>5415</v>
      </c>
      <c r="F90" s="59">
        <f t="shared" si="17"/>
        <v>0.81232061719356008</v>
      </c>
      <c r="G90" s="59">
        <f t="shared" si="18"/>
        <v>1.002853305053603</v>
      </c>
      <c r="H90" s="59">
        <f t="shared" si="19"/>
        <v>0.17443207261836022</v>
      </c>
      <c r="I90" s="75">
        <f t="shared" si="16"/>
        <v>1.9896059948655234</v>
      </c>
      <c r="J90" s="51"/>
      <c r="K90" s="76">
        <v>1</v>
      </c>
      <c r="L90" s="77"/>
      <c r="M90" s="77"/>
      <c r="N90" s="54"/>
      <c r="O90" s="91">
        <f t="shared" si="14"/>
        <v>1.2310410185756981</v>
      </c>
      <c r="P90" s="91">
        <f t="shared" si="15"/>
        <v>0</v>
      </c>
      <c r="Q90" s="91">
        <f t="shared" si="15"/>
        <v>0</v>
      </c>
      <c r="R90" s="56"/>
      <c r="S90" s="57">
        <f t="shared" si="20"/>
        <v>0.10560168023516281</v>
      </c>
      <c r="T90" s="57">
        <f t="shared" si="21"/>
        <v>0.40114132202144126</v>
      </c>
      <c r="U90" s="57">
        <f t="shared" si="22"/>
        <v>1.7443207261836024E-2</v>
      </c>
      <c r="V90" s="51"/>
      <c r="W90" s="57">
        <f t="shared" si="23"/>
        <v>0.1299712987509696</v>
      </c>
      <c r="X90" s="57">
        <f t="shared" si="24"/>
        <v>0.45128398727412139</v>
      </c>
      <c r="Y90" s="57">
        <f t="shared" si="25"/>
        <v>2.6164810892754031E-2</v>
      </c>
      <c r="Z90" s="51"/>
      <c r="AA90" s="57">
        <f t="shared" si="26"/>
        <v>0.15434091726677643</v>
      </c>
      <c r="AB90" s="57">
        <f t="shared" si="27"/>
        <v>0.50142665252680152</v>
      </c>
      <c r="AC90" s="57">
        <f t="shared" si="28"/>
        <v>3.4886414523672048E-2</v>
      </c>
    </row>
    <row r="91" spans="2:29" ht="18.75" customHeight="1" x14ac:dyDescent="0.4">
      <c r="B91" s="158">
        <v>71566767</v>
      </c>
      <c r="D91" s="126" t="s">
        <v>52</v>
      </c>
      <c r="E91" s="48">
        <v>4780</v>
      </c>
      <c r="F91" s="49">
        <f t="shared" si="17"/>
        <v>0.71706233613762094</v>
      </c>
      <c r="G91" s="49">
        <f t="shared" si="18"/>
        <v>0.88525185561518416</v>
      </c>
      <c r="H91" s="49">
        <f t="shared" si="19"/>
        <v>0.15397697268989138</v>
      </c>
      <c r="I91" s="50">
        <f t="shared" si="16"/>
        <v>1.7562911644426964</v>
      </c>
      <c r="J91" s="51"/>
      <c r="K91" s="52"/>
      <c r="L91" s="53"/>
      <c r="M91" s="53"/>
      <c r="N91" s="54"/>
      <c r="O91" s="55">
        <f t="shared" si="14"/>
        <v>0</v>
      </c>
      <c r="P91" s="55">
        <f t="shared" si="15"/>
        <v>0</v>
      </c>
      <c r="Q91" s="55">
        <f t="shared" si="15"/>
        <v>0</v>
      </c>
      <c r="R91" s="56"/>
      <c r="S91" s="49">
        <f t="shared" si="20"/>
        <v>9.3218103697890728E-2</v>
      </c>
      <c r="T91" s="49">
        <f t="shared" si="21"/>
        <v>0.35410074224607369</v>
      </c>
      <c r="U91" s="49">
        <f t="shared" si="22"/>
        <v>1.5397697268989138E-2</v>
      </c>
      <c r="V91" s="57"/>
      <c r="W91" s="49">
        <f t="shared" si="23"/>
        <v>0.11472997378201935</v>
      </c>
      <c r="X91" s="49">
        <f t="shared" si="24"/>
        <v>0.39836333502683285</v>
      </c>
      <c r="Y91" s="49">
        <f t="shared" si="25"/>
        <v>2.3096545903483708E-2</v>
      </c>
      <c r="Z91" s="57"/>
      <c r="AA91" s="49">
        <f t="shared" si="26"/>
        <v>0.13624184386614799</v>
      </c>
      <c r="AB91" s="49">
        <f t="shared" si="27"/>
        <v>0.44262592780759208</v>
      </c>
      <c r="AC91" s="49">
        <f t="shared" si="28"/>
        <v>3.0795394537978277E-2</v>
      </c>
    </row>
    <row r="92" spans="2:29" ht="18.75" customHeight="1" x14ac:dyDescent="0.4">
      <c r="B92" s="159">
        <v>71571877</v>
      </c>
      <c r="D92" s="125" t="s">
        <v>53</v>
      </c>
      <c r="E92" s="74">
        <v>37145</v>
      </c>
      <c r="F92" s="59">
        <f t="shared" si="17"/>
        <v>5.5722344091698588</v>
      </c>
      <c r="G92" s="59">
        <f t="shared" si="18"/>
        <v>6.8792217943150655</v>
      </c>
      <c r="H92" s="59">
        <f t="shared" si="19"/>
        <v>1.1965428139259444</v>
      </c>
      <c r="I92" s="75">
        <f t="shared" si="16"/>
        <v>13.647999017410868</v>
      </c>
      <c r="J92" s="51"/>
      <c r="K92" s="76">
        <v>2</v>
      </c>
      <c r="L92" s="77">
        <v>7</v>
      </c>
      <c r="M92" s="77"/>
      <c r="N92" s="54"/>
      <c r="O92" s="78">
        <f t="shared" si="14"/>
        <v>0.35892244531363071</v>
      </c>
      <c r="P92" s="78">
        <f t="shared" si="15"/>
        <v>1.0175569576466839</v>
      </c>
      <c r="Q92" s="78">
        <f t="shared" si="15"/>
        <v>0</v>
      </c>
      <c r="R92" s="56"/>
      <c r="S92" s="57">
        <f t="shared" si="20"/>
        <v>0.72439047319208172</v>
      </c>
      <c r="T92" s="57">
        <f t="shared" si="21"/>
        <v>2.7516887177260263</v>
      </c>
      <c r="U92" s="57">
        <f t="shared" si="22"/>
        <v>0.11965428139259444</v>
      </c>
      <c r="V92" s="51"/>
      <c r="W92" s="57">
        <f t="shared" si="23"/>
        <v>0.89155750546717738</v>
      </c>
      <c r="X92" s="57">
        <f t="shared" si="24"/>
        <v>3.0956498074417795</v>
      </c>
      <c r="Y92" s="57">
        <f t="shared" si="25"/>
        <v>0.17948142208889165</v>
      </c>
      <c r="Z92" s="51"/>
      <c r="AA92" s="57">
        <f t="shared" si="26"/>
        <v>1.0587245377422732</v>
      </c>
      <c r="AB92" s="57">
        <f t="shared" si="27"/>
        <v>3.4396108971575328</v>
      </c>
      <c r="AC92" s="57">
        <f t="shared" si="28"/>
        <v>0.23930856278518889</v>
      </c>
    </row>
    <row r="93" spans="2:29" ht="18.75" customHeight="1" x14ac:dyDescent="0.4">
      <c r="B93" s="158">
        <v>71571903</v>
      </c>
      <c r="D93" s="126" t="s">
        <v>54</v>
      </c>
      <c r="E93" s="48">
        <v>75674</v>
      </c>
      <c r="F93" s="49">
        <f t="shared" si="17"/>
        <v>11.352086867129355</v>
      </c>
      <c r="G93" s="49">
        <f t="shared" si="18"/>
        <v>14.014759188665991</v>
      </c>
      <c r="H93" s="49">
        <f t="shared" si="19"/>
        <v>2.4376680818692131</v>
      </c>
      <c r="I93" s="50">
        <f t="shared" si="16"/>
        <v>27.804514137664558</v>
      </c>
      <c r="J93" s="51"/>
      <c r="K93" s="52">
        <v>1</v>
      </c>
      <c r="L93" s="53">
        <v>8</v>
      </c>
      <c r="M93" s="53"/>
      <c r="N93" s="54"/>
      <c r="O93" s="55">
        <f t="shared" si="14"/>
        <v>8.8089530295575841E-2</v>
      </c>
      <c r="P93" s="55">
        <f t="shared" si="15"/>
        <v>0.57082678997936376</v>
      </c>
      <c r="Q93" s="55">
        <f t="shared" si="15"/>
        <v>0</v>
      </c>
      <c r="R93" s="56"/>
      <c r="S93" s="49">
        <f t="shared" si="20"/>
        <v>1.4757712927268163</v>
      </c>
      <c r="T93" s="49">
        <f t="shared" si="21"/>
        <v>5.6059036754663971</v>
      </c>
      <c r="U93" s="49">
        <f t="shared" si="22"/>
        <v>0.24376680818692131</v>
      </c>
      <c r="V93" s="57"/>
      <c r="W93" s="49">
        <f t="shared" si="23"/>
        <v>1.8163338987406967</v>
      </c>
      <c r="X93" s="49">
        <f t="shared" si="24"/>
        <v>6.3066416348996963</v>
      </c>
      <c r="Y93" s="49">
        <f t="shared" si="25"/>
        <v>0.36565021228038197</v>
      </c>
      <c r="Z93" s="57"/>
      <c r="AA93" s="49">
        <f t="shared" si="26"/>
        <v>2.1568965047545774</v>
      </c>
      <c r="AB93" s="49">
        <f t="shared" si="27"/>
        <v>7.0073795943329955</v>
      </c>
      <c r="AC93" s="49">
        <f t="shared" si="28"/>
        <v>0.48753361637384263</v>
      </c>
    </row>
    <row r="94" spans="2:29" s="5" customFormat="1" ht="7.5" customHeight="1" x14ac:dyDescent="0.4">
      <c r="B94" s="159"/>
      <c r="D94" s="127"/>
      <c r="E94" s="58"/>
      <c r="F94" s="59"/>
      <c r="G94" s="59"/>
      <c r="H94" s="59"/>
      <c r="I94" s="60"/>
      <c r="J94" s="51"/>
      <c r="K94" s="61"/>
      <c r="L94" s="54"/>
      <c r="M94" s="54"/>
      <c r="N94" s="54"/>
      <c r="O94" s="62"/>
      <c r="P94" s="62"/>
      <c r="Q94" s="62"/>
      <c r="R94" s="51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2:29" ht="18.75" customHeight="1" x14ac:dyDescent="0.4">
      <c r="B95" s="158">
        <v>77355397</v>
      </c>
      <c r="D95" s="126" t="s">
        <v>55</v>
      </c>
      <c r="E95" s="48">
        <v>4201</v>
      </c>
      <c r="F95" s="49">
        <f t="shared" si="17"/>
        <v>0.63020478537952829</v>
      </c>
      <c r="G95" s="49">
        <f t="shared" si="18"/>
        <v>0.77802155762330294</v>
      </c>
      <c r="H95" s="49">
        <f t="shared" si="19"/>
        <v>0.13532578708582294</v>
      </c>
      <c r="I95" s="50">
        <f t="shared" si="16"/>
        <v>1.5435521300886541</v>
      </c>
      <c r="J95" s="51"/>
      <c r="K95" s="52"/>
      <c r="L95" s="53"/>
      <c r="M95" s="53"/>
      <c r="N95" s="54"/>
      <c r="O95" s="55">
        <f t="shared" si="14"/>
        <v>0</v>
      </c>
      <c r="P95" s="55">
        <f t="shared" si="15"/>
        <v>0</v>
      </c>
      <c r="Q95" s="55">
        <f t="shared" si="15"/>
        <v>0</v>
      </c>
      <c r="R95" s="56"/>
      <c r="S95" s="49">
        <f t="shared" si="20"/>
        <v>8.1926622099338681E-2</v>
      </c>
      <c r="T95" s="49">
        <f t="shared" si="21"/>
        <v>0.31120862304932118</v>
      </c>
      <c r="U95" s="49">
        <f t="shared" si="22"/>
        <v>1.3532578708582294E-2</v>
      </c>
      <c r="V95" s="57"/>
      <c r="W95" s="49">
        <f t="shared" si="23"/>
        <v>0.10083276566072452</v>
      </c>
      <c r="X95" s="49">
        <f t="shared" si="24"/>
        <v>0.35010970093048632</v>
      </c>
      <c r="Y95" s="49">
        <f t="shared" si="25"/>
        <v>2.029886806287344E-2</v>
      </c>
      <c r="Z95" s="57"/>
      <c r="AA95" s="49">
        <f t="shared" si="26"/>
        <v>0.11973890922211038</v>
      </c>
      <c r="AB95" s="49">
        <f t="shared" si="27"/>
        <v>0.38901077881165147</v>
      </c>
      <c r="AC95" s="49">
        <f t="shared" si="28"/>
        <v>2.7065157417164587E-2</v>
      </c>
    </row>
    <row r="96" spans="2:29" ht="18.75" customHeight="1" x14ac:dyDescent="0.4">
      <c r="B96" s="159">
        <v>77355470</v>
      </c>
      <c r="D96" s="125" t="s">
        <v>122</v>
      </c>
      <c r="E96" s="74">
        <v>8036</v>
      </c>
      <c r="F96" s="59">
        <f t="shared" si="17"/>
        <v>1.2055047977409878</v>
      </c>
      <c r="G96" s="59">
        <f t="shared" si="18"/>
        <v>1.4882602325781631</v>
      </c>
      <c r="H96" s="59">
        <f t="shared" si="19"/>
        <v>0.25886170555145754</v>
      </c>
      <c r="I96" s="75">
        <f t="shared" si="16"/>
        <v>2.9526267358706084</v>
      </c>
      <c r="J96" s="51"/>
      <c r="K96" s="79"/>
      <c r="L96" s="77"/>
      <c r="M96" s="77"/>
      <c r="N96" s="54"/>
      <c r="O96" s="78">
        <f t="shared" si="14"/>
        <v>0</v>
      </c>
      <c r="P96" s="78">
        <f t="shared" si="15"/>
        <v>0</v>
      </c>
      <c r="Q96" s="78">
        <f t="shared" si="15"/>
        <v>0</v>
      </c>
      <c r="R96" s="56"/>
      <c r="S96" s="57">
        <f t="shared" si="20"/>
        <v>0.15671562370632844</v>
      </c>
      <c r="T96" s="57">
        <f t="shared" si="21"/>
        <v>0.5953040930312653</v>
      </c>
      <c r="U96" s="57">
        <f t="shared" si="22"/>
        <v>2.5886170555145756E-2</v>
      </c>
      <c r="V96" s="51"/>
      <c r="W96" s="57">
        <f t="shared" si="23"/>
        <v>0.19288076763855805</v>
      </c>
      <c r="X96" s="57">
        <f t="shared" si="24"/>
        <v>0.66971710466017342</v>
      </c>
      <c r="Y96" s="57">
        <f t="shared" si="25"/>
        <v>3.882925583271863E-2</v>
      </c>
      <c r="Z96" s="51"/>
      <c r="AA96" s="57">
        <f t="shared" si="26"/>
        <v>0.22904591157078769</v>
      </c>
      <c r="AB96" s="57">
        <f t="shared" si="27"/>
        <v>0.74413011628908154</v>
      </c>
      <c r="AC96" s="57">
        <f t="shared" si="28"/>
        <v>5.1772341110291512E-2</v>
      </c>
    </row>
    <row r="97" spans="2:29" s="44" customFormat="1" ht="42.75" customHeight="1" x14ac:dyDescent="0.25">
      <c r="B97" s="158">
        <v>77581098</v>
      </c>
      <c r="D97" s="128" t="s">
        <v>230</v>
      </c>
      <c r="E97" s="109" t="s">
        <v>216</v>
      </c>
      <c r="F97" s="107">
        <v>46.5</v>
      </c>
      <c r="G97" s="107">
        <v>57.4</v>
      </c>
      <c r="H97" s="107">
        <v>10</v>
      </c>
      <c r="I97" s="100" t="s">
        <v>217</v>
      </c>
      <c r="J97" s="101"/>
      <c r="K97" s="102">
        <v>12</v>
      </c>
      <c r="L97" s="103">
        <v>31</v>
      </c>
      <c r="M97" s="103"/>
      <c r="N97" s="104"/>
      <c r="O97" s="105">
        <f t="shared" si="14"/>
        <v>0.25806451612903225</v>
      </c>
      <c r="P97" s="105">
        <f t="shared" si="15"/>
        <v>0.54006968641114983</v>
      </c>
      <c r="Q97" s="105">
        <f t="shared" si="15"/>
        <v>0</v>
      </c>
      <c r="R97" s="106"/>
      <c r="S97" s="107">
        <v>6</v>
      </c>
      <c r="T97" s="107">
        <v>23</v>
      </c>
      <c r="U97" s="107">
        <v>1</v>
      </c>
      <c r="V97" s="108"/>
      <c r="W97" s="110" t="s">
        <v>233</v>
      </c>
      <c r="X97" s="110" t="s">
        <v>234</v>
      </c>
      <c r="Y97" s="110" t="s">
        <v>235</v>
      </c>
      <c r="Z97" s="111"/>
      <c r="AA97" s="110" t="s">
        <v>236</v>
      </c>
      <c r="AB97" s="110" t="s">
        <v>237</v>
      </c>
      <c r="AC97" s="110" t="s">
        <v>238</v>
      </c>
    </row>
    <row r="98" spans="2:29" ht="18.75" customHeight="1" x14ac:dyDescent="0.4">
      <c r="B98" s="159">
        <v>77582568</v>
      </c>
      <c r="D98" s="125" t="s">
        <v>56</v>
      </c>
      <c r="E98" s="74">
        <v>141911</v>
      </c>
      <c r="F98" s="59">
        <f t="shared" si="17"/>
        <v>21.288500666030526</v>
      </c>
      <c r="G98" s="59">
        <f t="shared" si="18"/>
        <v>26.281794159457402</v>
      </c>
      <c r="H98" s="59">
        <f t="shared" si="19"/>
        <v>4.5713443873211661</v>
      </c>
      <c r="I98" s="75">
        <f t="shared" si="16"/>
        <v>52.141639212809096</v>
      </c>
      <c r="J98" s="51"/>
      <c r="K98" s="79">
        <v>1</v>
      </c>
      <c r="L98" s="77">
        <v>15</v>
      </c>
      <c r="M98" s="77">
        <v>3</v>
      </c>
      <c r="N98" s="54"/>
      <c r="O98" s="78">
        <f t="shared" si="14"/>
        <v>4.6973716735048063E-2</v>
      </c>
      <c r="P98" s="78">
        <f t="shared" si="15"/>
        <v>0.57073729095478465</v>
      </c>
      <c r="Q98" s="78">
        <f t="shared" si="15"/>
        <v>0.65626208524578411</v>
      </c>
      <c r="R98" s="56"/>
      <c r="S98" s="57">
        <f t="shared" si="20"/>
        <v>2.7675050865839683</v>
      </c>
      <c r="T98" s="57">
        <f t="shared" si="21"/>
        <v>10.512717663782961</v>
      </c>
      <c r="U98" s="57">
        <f t="shared" si="22"/>
        <v>0.45713443873211662</v>
      </c>
      <c r="V98" s="51"/>
      <c r="W98" s="57">
        <f t="shared" si="23"/>
        <v>3.4061601065648843</v>
      </c>
      <c r="X98" s="57">
        <f t="shared" si="24"/>
        <v>11.82680737175583</v>
      </c>
      <c r="Y98" s="57">
        <f t="shared" si="25"/>
        <v>0.68570165809817485</v>
      </c>
      <c r="Z98" s="51"/>
      <c r="AA98" s="57">
        <f t="shared" si="26"/>
        <v>4.0448151265458003</v>
      </c>
      <c r="AB98" s="57">
        <f t="shared" si="27"/>
        <v>13.140897079728701</v>
      </c>
      <c r="AC98" s="57">
        <f t="shared" si="28"/>
        <v>0.91426887746423324</v>
      </c>
    </row>
    <row r="99" spans="2:29" ht="18.75" customHeight="1" x14ac:dyDescent="0.4">
      <c r="B99" s="158">
        <v>77583027</v>
      </c>
      <c r="D99" s="126" t="s">
        <v>57</v>
      </c>
      <c r="E99" s="48">
        <v>2705</v>
      </c>
      <c r="F99" s="49">
        <f t="shared" si="17"/>
        <v>0.40578527599419761</v>
      </c>
      <c r="G99" s="49">
        <f t="shared" si="18"/>
        <v>0.50096365469436677</v>
      </c>
      <c r="H99" s="49">
        <f t="shared" si="19"/>
        <v>8.7135504419697946E-2</v>
      </c>
      <c r="I99" s="50">
        <f t="shared" si="16"/>
        <v>0.9938844351082623</v>
      </c>
      <c r="J99" s="51"/>
      <c r="K99" s="52"/>
      <c r="L99" s="53"/>
      <c r="M99" s="53"/>
      <c r="N99" s="54"/>
      <c r="O99" s="55">
        <f t="shared" si="14"/>
        <v>0</v>
      </c>
      <c r="P99" s="55">
        <f t="shared" si="15"/>
        <v>0</v>
      </c>
      <c r="Q99" s="55">
        <f t="shared" si="15"/>
        <v>0</v>
      </c>
      <c r="R99" s="56"/>
      <c r="S99" s="49">
        <f t="shared" si="20"/>
        <v>5.2752085879245694E-2</v>
      </c>
      <c r="T99" s="49">
        <f t="shared" si="21"/>
        <v>0.20038546187774672</v>
      </c>
      <c r="U99" s="49">
        <f t="shared" si="22"/>
        <v>8.7135504419697946E-3</v>
      </c>
      <c r="V99" s="57"/>
      <c r="W99" s="49">
        <f t="shared" si="23"/>
        <v>6.4925644159071622E-2</v>
      </c>
      <c r="X99" s="49">
        <f t="shared" si="24"/>
        <v>0.22543364461246504</v>
      </c>
      <c r="Y99" s="49">
        <f t="shared" si="25"/>
        <v>1.3070325662954692E-2</v>
      </c>
      <c r="Z99" s="57"/>
      <c r="AA99" s="49">
        <f t="shared" si="26"/>
        <v>7.7099202438897549E-2</v>
      </c>
      <c r="AB99" s="49">
        <f t="shared" si="27"/>
        <v>0.25048182734718338</v>
      </c>
      <c r="AC99" s="49">
        <f t="shared" si="28"/>
        <v>1.7427100883939589E-2</v>
      </c>
    </row>
    <row r="100" spans="2:29" ht="18.75" customHeight="1" x14ac:dyDescent="0.4">
      <c r="B100" s="159">
        <v>85364436</v>
      </c>
      <c r="D100" s="125" t="s">
        <v>123</v>
      </c>
      <c r="E100" s="74">
        <v>903</v>
      </c>
      <c r="F100" s="59">
        <f t="shared" si="17"/>
        <v>0.13546177605277648</v>
      </c>
      <c r="G100" s="59">
        <f t="shared" si="18"/>
        <v>0.16723481707542076</v>
      </c>
      <c r="H100" s="59">
        <f t="shared" si="19"/>
        <v>2.9088118480956465E-2</v>
      </c>
      <c r="I100" s="75">
        <f t="shared" si="16"/>
        <v>0.33178471160915368</v>
      </c>
      <c r="J100" s="51"/>
      <c r="K100" s="76"/>
      <c r="L100" s="77"/>
      <c r="M100" s="77"/>
      <c r="N100" s="54"/>
      <c r="O100" s="78">
        <f t="shared" si="14"/>
        <v>0</v>
      </c>
      <c r="P100" s="78">
        <f t="shared" si="15"/>
        <v>0</v>
      </c>
      <c r="Q100" s="78">
        <f t="shared" si="15"/>
        <v>0</v>
      </c>
      <c r="R100" s="56"/>
      <c r="S100" s="57">
        <f t="shared" si="20"/>
        <v>1.7610030886860945E-2</v>
      </c>
      <c r="T100" s="57">
        <f t="shared" si="21"/>
        <v>6.6893926830168302E-2</v>
      </c>
      <c r="U100" s="57">
        <f t="shared" si="22"/>
        <v>2.9088118480956465E-3</v>
      </c>
      <c r="V100" s="51"/>
      <c r="W100" s="57">
        <f t="shared" si="23"/>
        <v>2.1673884168444239E-2</v>
      </c>
      <c r="X100" s="57">
        <f t="shared" si="24"/>
        <v>7.5255667683939348E-2</v>
      </c>
      <c r="Y100" s="57">
        <f t="shared" si="25"/>
        <v>4.3632177721434698E-3</v>
      </c>
      <c r="Z100" s="51"/>
      <c r="AA100" s="57">
        <f t="shared" si="26"/>
        <v>2.5737737450027533E-2</v>
      </c>
      <c r="AB100" s="57">
        <f t="shared" si="27"/>
        <v>8.361740853771038E-2</v>
      </c>
      <c r="AC100" s="57">
        <f t="shared" si="28"/>
        <v>5.817623696191293E-3</v>
      </c>
    </row>
    <row r="101" spans="2:29" ht="18.75" customHeight="1" x14ac:dyDescent="0.4">
      <c r="B101" s="158">
        <v>85364530</v>
      </c>
      <c r="D101" s="126" t="s">
        <v>58</v>
      </c>
      <c r="E101" s="48">
        <v>3248</v>
      </c>
      <c r="F101" s="49">
        <f t="shared" si="17"/>
        <v>0.48724235727510307</v>
      </c>
      <c r="G101" s="49">
        <f t="shared" si="18"/>
        <v>0.60152678389918779</v>
      </c>
      <c r="H101" s="49">
        <f t="shared" si="19"/>
        <v>0.10462703081522326</v>
      </c>
      <c r="I101" s="50">
        <f t="shared" si="16"/>
        <v>1.1933961719895141</v>
      </c>
      <c r="J101" s="51"/>
      <c r="K101" s="52"/>
      <c r="L101" s="53"/>
      <c r="M101" s="53"/>
      <c r="N101" s="54"/>
      <c r="O101" s="55">
        <f t="shared" si="14"/>
        <v>0</v>
      </c>
      <c r="P101" s="55">
        <f t="shared" si="15"/>
        <v>0</v>
      </c>
      <c r="Q101" s="55">
        <f t="shared" si="15"/>
        <v>0</v>
      </c>
      <c r="R101" s="56"/>
      <c r="S101" s="49">
        <f t="shared" si="20"/>
        <v>6.3341506445763404E-2</v>
      </c>
      <c r="T101" s="49">
        <f t="shared" si="21"/>
        <v>0.24061071355967512</v>
      </c>
      <c r="U101" s="49">
        <f t="shared" si="22"/>
        <v>1.0462703081522327E-2</v>
      </c>
      <c r="V101" s="57"/>
      <c r="W101" s="49">
        <f t="shared" si="23"/>
        <v>7.7958777164016488E-2</v>
      </c>
      <c r="X101" s="49">
        <f t="shared" si="24"/>
        <v>0.27068705275463451</v>
      </c>
      <c r="Y101" s="49">
        <f t="shared" si="25"/>
        <v>1.5694054622283488E-2</v>
      </c>
      <c r="Z101" s="57"/>
      <c r="AA101" s="49">
        <f t="shared" si="26"/>
        <v>9.2576047882269585E-2</v>
      </c>
      <c r="AB101" s="49">
        <f t="shared" si="27"/>
        <v>0.30076339194959389</v>
      </c>
      <c r="AC101" s="49">
        <f t="shared" si="28"/>
        <v>2.0925406163044655E-2</v>
      </c>
    </row>
    <row r="102" spans="2:29" ht="18.75" customHeight="1" x14ac:dyDescent="0.4">
      <c r="B102" s="159">
        <v>85364766</v>
      </c>
      <c r="D102" s="125" t="s">
        <v>59</v>
      </c>
      <c r="E102" s="74">
        <v>5891</v>
      </c>
      <c r="F102" s="59">
        <f t="shared" si="17"/>
        <v>0.8837268247252561</v>
      </c>
      <c r="G102" s="59">
        <f t="shared" si="18"/>
        <v>1.0910080923491734</v>
      </c>
      <c r="H102" s="59">
        <f t="shared" si="19"/>
        <v>0.18976534437576359</v>
      </c>
      <c r="I102" s="75">
        <f t="shared" si="16"/>
        <v>2.1645002614501929</v>
      </c>
      <c r="J102" s="51"/>
      <c r="K102" s="76"/>
      <c r="L102" s="77">
        <v>1</v>
      </c>
      <c r="M102" s="77"/>
      <c r="N102" s="54"/>
      <c r="O102" s="78">
        <f t="shared" si="14"/>
        <v>0</v>
      </c>
      <c r="P102" s="78">
        <f t="shared" ref="P102:Q161" si="29">L102/G102</f>
        <v>0.91658348550539759</v>
      </c>
      <c r="Q102" s="78">
        <f t="shared" si="15"/>
        <v>0</v>
      </c>
      <c r="R102" s="56"/>
      <c r="S102" s="57">
        <f t="shared" si="20"/>
        <v>0.11488448721428329</v>
      </c>
      <c r="T102" s="57">
        <f t="shared" si="21"/>
        <v>0.43640323693966937</v>
      </c>
      <c r="U102" s="57">
        <f t="shared" si="22"/>
        <v>1.897653443757636E-2</v>
      </c>
      <c r="V102" s="51"/>
      <c r="W102" s="57">
        <f t="shared" si="23"/>
        <v>0.14139629195604098</v>
      </c>
      <c r="X102" s="57">
        <f t="shared" si="24"/>
        <v>0.49095364155712806</v>
      </c>
      <c r="Y102" s="57">
        <f t="shared" si="25"/>
        <v>2.8464801656364537E-2</v>
      </c>
      <c r="Z102" s="51"/>
      <c r="AA102" s="57">
        <f t="shared" si="26"/>
        <v>0.16790809669779866</v>
      </c>
      <c r="AB102" s="57">
        <f t="shared" si="27"/>
        <v>0.5455040461745867</v>
      </c>
      <c r="AC102" s="57">
        <f t="shared" si="28"/>
        <v>3.7953068875152721E-2</v>
      </c>
    </row>
    <row r="103" spans="2:29" ht="18.75" customHeight="1" x14ac:dyDescent="0.4">
      <c r="B103" s="158">
        <v>85766668</v>
      </c>
      <c r="D103" s="126" t="s">
        <v>60</v>
      </c>
      <c r="E103" s="48">
        <v>7080</v>
      </c>
      <c r="F103" s="49">
        <f t="shared" si="17"/>
        <v>1.0620923305134635</v>
      </c>
      <c r="G103" s="49">
        <f t="shared" si="18"/>
        <v>1.3112098614551262</v>
      </c>
      <c r="H103" s="49">
        <f t="shared" si="19"/>
        <v>0.22806631101347927</v>
      </c>
      <c r="I103" s="50">
        <f t="shared" si="16"/>
        <v>2.6013685029820688</v>
      </c>
      <c r="J103" s="51"/>
      <c r="K103" s="52"/>
      <c r="L103" s="53"/>
      <c r="M103" s="53"/>
      <c r="N103" s="54"/>
      <c r="O103" s="55">
        <f t="shared" ref="O103:O163" si="30">K103/F103</f>
        <v>0</v>
      </c>
      <c r="P103" s="55">
        <f t="shared" si="29"/>
        <v>0</v>
      </c>
      <c r="Q103" s="55">
        <f t="shared" si="29"/>
        <v>0</v>
      </c>
      <c r="R103" s="56"/>
      <c r="S103" s="49">
        <f t="shared" si="20"/>
        <v>0.13807200296675026</v>
      </c>
      <c r="T103" s="49">
        <f t="shared" si="21"/>
        <v>0.5244839445820505</v>
      </c>
      <c r="U103" s="49">
        <f t="shared" si="22"/>
        <v>2.2806631101347927E-2</v>
      </c>
      <c r="V103" s="57"/>
      <c r="W103" s="49">
        <f t="shared" si="23"/>
        <v>0.16993477288215417</v>
      </c>
      <c r="X103" s="49">
        <f t="shared" si="24"/>
        <v>0.59004443765480685</v>
      </c>
      <c r="Y103" s="49">
        <f t="shared" si="25"/>
        <v>3.4209946652021886E-2</v>
      </c>
      <c r="Z103" s="57"/>
      <c r="AA103" s="49">
        <f t="shared" si="26"/>
        <v>0.20179754279755807</v>
      </c>
      <c r="AB103" s="49">
        <f t="shared" si="27"/>
        <v>0.6556049307275631</v>
      </c>
      <c r="AC103" s="49">
        <f t="shared" si="28"/>
        <v>4.5613262202695855E-2</v>
      </c>
    </row>
    <row r="104" spans="2:29" ht="18.75" customHeight="1" x14ac:dyDescent="0.4">
      <c r="B104" s="159">
        <v>88803491</v>
      </c>
      <c r="D104" s="125" t="s">
        <v>61</v>
      </c>
      <c r="E104" s="74">
        <v>554</v>
      </c>
      <c r="F104" s="59">
        <f t="shared" si="17"/>
        <v>8.3107224732268184E-2</v>
      </c>
      <c r="G104" s="59">
        <f t="shared" si="18"/>
        <v>0.10260031966753388</v>
      </c>
      <c r="H104" s="59">
        <f t="shared" si="19"/>
        <v>1.7845866709246823E-2</v>
      </c>
      <c r="I104" s="75">
        <f t="shared" si="16"/>
        <v>0.2035534111090489</v>
      </c>
      <c r="J104" s="51"/>
      <c r="K104" s="76"/>
      <c r="L104" s="77"/>
      <c r="M104" s="77"/>
      <c r="N104" s="54"/>
      <c r="O104" s="78">
        <f t="shared" si="30"/>
        <v>0</v>
      </c>
      <c r="P104" s="78">
        <f t="shared" si="29"/>
        <v>0</v>
      </c>
      <c r="Q104" s="78">
        <f t="shared" si="29"/>
        <v>0</v>
      </c>
      <c r="R104" s="56"/>
      <c r="S104" s="57">
        <f t="shared" si="20"/>
        <v>1.0803939215194864E-2</v>
      </c>
      <c r="T104" s="57">
        <f t="shared" si="21"/>
        <v>4.1040127867013554E-2</v>
      </c>
      <c r="U104" s="57">
        <f t="shared" si="22"/>
        <v>1.7845866709246825E-3</v>
      </c>
      <c r="V104" s="51"/>
      <c r="W104" s="57">
        <f t="shared" si="23"/>
        <v>1.3297155957162909E-2</v>
      </c>
      <c r="X104" s="57">
        <f t="shared" si="24"/>
        <v>4.6170143850390248E-2</v>
      </c>
      <c r="Y104" s="57">
        <f t="shared" si="25"/>
        <v>2.6768800063870233E-3</v>
      </c>
      <c r="Z104" s="51"/>
      <c r="AA104" s="57">
        <f t="shared" si="26"/>
        <v>1.5790372699130955E-2</v>
      </c>
      <c r="AB104" s="57">
        <f t="shared" si="27"/>
        <v>5.1300159833766942E-2</v>
      </c>
      <c r="AC104" s="57">
        <f t="shared" si="28"/>
        <v>3.5691733418493649E-3</v>
      </c>
    </row>
    <row r="105" spans="2:29" ht="18.75" customHeight="1" x14ac:dyDescent="0.4">
      <c r="B105" s="158">
        <v>91118346</v>
      </c>
      <c r="D105" s="126" t="s">
        <v>63</v>
      </c>
      <c r="E105" s="48">
        <v>19965</v>
      </c>
      <c r="F105" s="49">
        <f t="shared" si="17"/>
        <v>2.9950103642233472</v>
      </c>
      <c r="G105" s="49">
        <f t="shared" si="18"/>
        <v>3.6975006898236713</v>
      </c>
      <c r="H105" s="49">
        <f t="shared" si="19"/>
        <v>0.64312766940453581</v>
      </c>
      <c r="I105" s="50">
        <f t="shared" si="16"/>
        <v>7.335638723451555</v>
      </c>
      <c r="J105" s="51"/>
      <c r="K105" s="52">
        <v>1</v>
      </c>
      <c r="L105" s="53">
        <v>3</v>
      </c>
      <c r="M105" s="53"/>
      <c r="N105" s="54"/>
      <c r="O105" s="55">
        <f t="shared" si="30"/>
        <v>0.33388866093600833</v>
      </c>
      <c r="P105" s="55">
        <f t="shared" si="29"/>
        <v>0.81135887499809112</v>
      </c>
      <c r="Q105" s="55">
        <f t="shared" si="29"/>
        <v>0</v>
      </c>
      <c r="R105" s="56"/>
      <c r="S105" s="49">
        <f t="shared" si="20"/>
        <v>0.38935134734903515</v>
      </c>
      <c r="T105" s="49">
        <f t="shared" si="21"/>
        <v>1.4790002759294687</v>
      </c>
      <c r="U105" s="49">
        <f t="shared" si="22"/>
        <v>6.4312766940453583E-2</v>
      </c>
      <c r="V105" s="57"/>
      <c r="W105" s="49">
        <f t="shared" si="23"/>
        <v>0.47920165827573558</v>
      </c>
      <c r="X105" s="49">
        <f t="shared" si="24"/>
        <v>1.6638753104206521</v>
      </c>
      <c r="Y105" s="49">
        <f t="shared" si="25"/>
        <v>9.6469150410680368E-2</v>
      </c>
      <c r="Z105" s="57"/>
      <c r="AA105" s="49">
        <f t="shared" si="26"/>
        <v>0.56905196920243595</v>
      </c>
      <c r="AB105" s="49">
        <f t="shared" si="27"/>
        <v>1.8487503449118357</v>
      </c>
      <c r="AC105" s="49">
        <f t="shared" si="28"/>
        <v>0.12862553388090717</v>
      </c>
    </row>
    <row r="106" spans="2:29" ht="18.75" customHeight="1" x14ac:dyDescent="0.4">
      <c r="B106" s="159">
        <v>91810699</v>
      </c>
      <c r="D106" s="125" t="s">
        <v>64</v>
      </c>
      <c r="E106" s="74">
        <v>14</v>
      </c>
      <c r="F106" s="59">
        <f t="shared" si="17"/>
        <v>2.1001825744616509E-3</v>
      </c>
      <c r="G106" s="59">
        <f t="shared" si="18"/>
        <v>2.5927878616344305E-3</v>
      </c>
      <c r="H106" s="59">
        <f t="shared" si="19"/>
        <v>4.5097858110010021E-4</v>
      </c>
      <c r="I106" s="75">
        <f t="shared" si="16"/>
        <v>5.1439490171961821E-3</v>
      </c>
      <c r="J106" s="51"/>
      <c r="K106" s="76"/>
      <c r="L106" s="77"/>
      <c r="M106" s="77"/>
      <c r="N106" s="54"/>
      <c r="O106" s="62">
        <f t="shared" si="30"/>
        <v>0</v>
      </c>
      <c r="P106" s="62">
        <f t="shared" si="29"/>
        <v>0</v>
      </c>
      <c r="Q106" s="62">
        <f t="shared" si="29"/>
        <v>0</v>
      </c>
      <c r="R106" s="56"/>
      <c r="S106" s="57">
        <f t="shared" si="20"/>
        <v>2.7302373468001464E-4</v>
      </c>
      <c r="T106" s="57">
        <f t="shared" si="21"/>
        <v>1.0371151446537722E-3</v>
      </c>
      <c r="U106" s="57">
        <f t="shared" si="22"/>
        <v>4.5097858110010023E-5</v>
      </c>
      <c r="V106" s="51"/>
      <c r="W106" s="57">
        <f t="shared" si="23"/>
        <v>3.3602921191386417E-4</v>
      </c>
      <c r="X106" s="57">
        <f t="shared" si="24"/>
        <v>1.1667545377354938E-3</v>
      </c>
      <c r="Y106" s="57">
        <f t="shared" si="25"/>
        <v>6.7646787165015024E-5</v>
      </c>
      <c r="Z106" s="51"/>
      <c r="AA106" s="57">
        <f t="shared" si="26"/>
        <v>3.9903468914771366E-4</v>
      </c>
      <c r="AB106" s="57">
        <f t="shared" si="27"/>
        <v>1.2963939308172153E-3</v>
      </c>
      <c r="AC106" s="57">
        <f t="shared" si="28"/>
        <v>9.0195716220020045E-5</v>
      </c>
    </row>
    <row r="107" spans="2:29" ht="18.75" customHeight="1" x14ac:dyDescent="0.4">
      <c r="B107" s="158">
        <v>91811142</v>
      </c>
      <c r="D107" s="126" t="s">
        <v>65</v>
      </c>
      <c r="E107" s="48">
        <v>1127</v>
      </c>
      <c r="F107" s="49">
        <f t="shared" si="17"/>
        <v>0.16906469724416293</v>
      </c>
      <c r="G107" s="49">
        <f t="shared" si="18"/>
        <v>0.20871942286157166</v>
      </c>
      <c r="H107" s="49">
        <f t="shared" si="19"/>
        <v>3.6303775778558069E-2</v>
      </c>
      <c r="I107" s="50">
        <f t="shared" si="16"/>
        <v>0.41408789588429268</v>
      </c>
      <c r="J107" s="51"/>
      <c r="K107" s="52"/>
      <c r="L107" s="53"/>
      <c r="M107" s="53"/>
      <c r="N107" s="54"/>
      <c r="O107" s="55">
        <f t="shared" si="30"/>
        <v>0</v>
      </c>
      <c r="P107" s="55">
        <f t="shared" si="29"/>
        <v>0</v>
      </c>
      <c r="Q107" s="55">
        <f t="shared" si="29"/>
        <v>0</v>
      </c>
      <c r="R107" s="56"/>
      <c r="S107" s="49">
        <f t="shared" si="20"/>
        <v>2.1978410641741181E-2</v>
      </c>
      <c r="T107" s="49">
        <f t="shared" si="21"/>
        <v>8.3487769144628673E-2</v>
      </c>
      <c r="U107" s="49">
        <f t="shared" si="22"/>
        <v>3.6303775778558072E-3</v>
      </c>
      <c r="V107" s="57"/>
      <c r="W107" s="49">
        <f t="shared" si="23"/>
        <v>2.7050351559066068E-2</v>
      </c>
      <c r="X107" s="49">
        <f t="shared" si="24"/>
        <v>9.3923740287707252E-2</v>
      </c>
      <c r="Y107" s="49">
        <f t="shared" si="25"/>
        <v>5.4455663667837099E-3</v>
      </c>
      <c r="Z107" s="57"/>
      <c r="AA107" s="49">
        <f t="shared" si="26"/>
        <v>3.2122292476390958E-2</v>
      </c>
      <c r="AB107" s="49">
        <f t="shared" si="27"/>
        <v>0.10435971143078583</v>
      </c>
      <c r="AC107" s="49">
        <f t="shared" si="28"/>
        <v>7.2607551557116144E-3</v>
      </c>
    </row>
    <row r="108" spans="2:29" ht="18.75" customHeight="1" x14ac:dyDescent="0.4">
      <c r="B108" s="159">
        <v>91816491</v>
      </c>
      <c r="D108" s="125" t="s">
        <v>67</v>
      </c>
      <c r="E108" s="74">
        <v>43089</v>
      </c>
      <c r="F108" s="59">
        <f t="shared" si="17"/>
        <v>6.4639119250698638</v>
      </c>
      <c r="G108" s="59">
        <f t="shared" si="18"/>
        <v>7.980045440711856</v>
      </c>
      <c r="H108" s="59">
        <f t="shared" si="19"/>
        <v>1.3880154343587301</v>
      </c>
      <c r="I108" s="75">
        <f t="shared" si="16"/>
        <v>15.83197280014045</v>
      </c>
      <c r="J108" s="51"/>
      <c r="K108" s="76">
        <v>1</v>
      </c>
      <c r="L108" s="77">
        <v>1</v>
      </c>
      <c r="M108" s="77"/>
      <c r="N108" s="54"/>
      <c r="O108" s="62">
        <f t="shared" si="30"/>
        <v>0.15470507822384844</v>
      </c>
      <c r="P108" s="62">
        <f t="shared" si="29"/>
        <v>0.12531256963754778</v>
      </c>
      <c r="Q108" s="62">
        <f t="shared" si="29"/>
        <v>0</v>
      </c>
      <c r="R108" s="56"/>
      <c r="S108" s="57">
        <f t="shared" si="20"/>
        <v>0.84030855025908235</v>
      </c>
      <c r="T108" s="57">
        <f t="shared" si="21"/>
        <v>3.1920181762847424</v>
      </c>
      <c r="U108" s="57">
        <f t="shared" si="22"/>
        <v>0.138801543435873</v>
      </c>
      <c r="V108" s="51"/>
      <c r="W108" s="57">
        <f t="shared" si="23"/>
        <v>1.0342259080111782</v>
      </c>
      <c r="X108" s="57">
        <f t="shared" si="24"/>
        <v>3.5910204483203354</v>
      </c>
      <c r="Y108" s="57">
        <f t="shared" si="25"/>
        <v>0.20820231515380952</v>
      </c>
      <c r="Z108" s="51"/>
      <c r="AA108" s="57">
        <f t="shared" si="26"/>
        <v>1.228143265763274</v>
      </c>
      <c r="AB108" s="57">
        <f t="shared" si="27"/>
        <v>3.990022720355928</v>
      </c>
      <c r="AC108" s="57">
        <f t="shared" si="28"/>
        <v>0.27760308687174601</v>
      </c>
    </row>
    <row r="109" spans="2:29" ht="18.75" customHeight="1" x14ac:dyDescent="0.4">
      <c r="B109" s="158">
        <v>92647727</v>
      </c>
      <c r="D109" s="126" t="s">
        <v>124</v>
      </c>
      <c r="E109" s="48">
        <v>781</v>
      </c>
      <c r="F109" s="49">
        <f t="shared" si="17"/>
        <v>0.11716018504675355</v>
      </c>
      <c r="G109" s="49">
        <f t="shared" si="18"/>
        <v>0.14464052285260645</v>
      </c>
      <c r="H109" s="49">
        <f t="shared" si="19"/>
        <v>2.5158162274227021E-2</v>
      </c>
      <c r="I109" s="50">
        <f t="shared" si="16"/>
        <v>0.28695887017358701</v>
      </c>
      <c r="J109" s="51"/>
      <c r="K109" s="52"/>
      <c r="L109" s="53"/>
      <c r="M109" s="53"/>
      <c r="N109" s="54"/>
      <c r="O109" s="55">
        <f t="shared" si="30"/>
        <v>0</v>
      </c>
      <c r="P109" s="55">
        <f t="shared" si="29"/>
        <v>0</v>
      </c>
      <c r="Q109" s="55">
        <f t="shared" si="29"/>
        <v>0</v>
      </c>
      <c r="R109" s="56"/>
      <c r="S109" s="49">
        <f t="shared" si="20"/>
        <v>1.5230824056077962E-2</v>
      </c>
      <c r="T109" s="49">
        <f t="shared" si="21"/>
        <v>5.7856209141042586E-2</v>
      </c>
      <c r="U109" s="49">
        <f t="shared" si="22"/>
        <v>2.5158162274227023E-3</v>
      </c>
      <c r="V109" s="57"/>
      <c r="W109" s="49">
        <f t="shared" si="23"/>
        <v>1.8745629607480569E-2</v>
      </c>
      <c r="X109" s="49">
        <f t="shared" si="24"/>
        <v>6.5088235283672899E-2</v>
      </c>
      <c r="Y109" s="49">
        <f t="shared" si="25"/>
        <v>3.7737243411340529E-3</v>
      </c>
      <c r="Z109" s="57"/>
      <c r="AA109" s="49">
        <f t="shared" si="26"/>
        <v>2.2260435158883173E-2</v>
      </c>
      <c r="AB109" s="49">
        <f t="shared" si="27"/>
        <v>7.2320261426303226E-2</v>
      </c>
      <c r="AC109" s="49">
        <f t="shared" si="28"/>
        <v>5.0316324548454047E-3</v>
      </c>
    </row>
    <row r="110" spans="2:29" ht="18.75" customHeight="1" x14ac:dyDescent="0.4">
      <c r="B110" s="159">
        <v>94022192</v>
      </c>
      <c r="D110" s="125" t="s">
        <v>125</v>
      </c>
      <c r="E110" s="74">
        <v>52272</v>
      </c>
      <c r="F110" s="59">
        <f t="shared" si="17"/>
        <v>7.8414816808756731</v>
      </c>
      <c r="G110" s="59">
        <f t="shared" si="18"/>
        <v>9.6807290788110674</v>
      </c>
      <c r="H110" s="59">
        <f t="shared" si="19"/>
        <v>1.6838251708046028</v>
      </c>
      <c r="I110" s="75">
        <f t="shared" si="16"/>
        <v>19.206035930491343</v>
      </c>
      <c r="J110" s="51"/>
      <c r="K110" s="79"/>
      <c r="L110" s="77">
        <v>4</v>
      </c>
      <c r="M110" s="77"/>
      <c r="N110" s="54"/>
      <c r="O110" s="62">
        <f t="shared" si="30"/>
        <v>0</v>
      </c>
      <c r="P110" s="62">
        <f t="shared" si="29"/>
        <v>0.41319201967495378</v>
      </c>
      <c r="Q110" s="62">
        <f t="shared" si="29"/>
        <v>0</v>
      </c>
      <c r="R110" s="56"/>
      <c r="S110" s="57">
        <f t="shared" si="20"/>
        <v>1.0193926185138376</v>
      </c>
      <c r="T110" s="57">
        <f t="shared" si="21"/>
        <v>3.8722916315244271</v>
      </c>
      <c r="U110" s="57">
        <f t="shared" si="22"/>
        <v>0.16838251708046029</v>
      </c>
      <c r="V110" s="51"/>
      <c r="W110" s="57">
        <f t="shared" si="23"/>
        <v>1.2546370689401076</v>
      </c>
      <c r="X110" s="57">
        <f t="shared" si="24"/>
        <v>4.3563280854649804</v>
      </c>
      <c r="Y110" s="57">
        <f t="shared" si="25"/>
        <v>0.25257377562069039</v>
      </c>
      <c r="Z110" s="51"/>
      <c r="AA110" s="57">
        <f t="shared" si="26"/>
        <v>1.4898815193663779</v>
      </c>
      <c r="AB110" s="57">
        <f t="shared" si="27"/>
        <v>4.8403645394055337</v>
      </c>
      <c r="AC110" s="57">
        <f t="shared" si="28"/>
        <v>0.33676503416092057</v>
      </c>
    </row>
    <row r="111" spans="2:29" ht="18.75" customHeight="1" x14ac:dyDescent="0.4">
      <c r="B111" s="158">
        <v>94022208</v>
      </c>
      <c r="D111" s="126" t="s">
        <v>126</v>
      </c>
      <c r="E111" s="48">
        <v>20474</v>
      </c>
      <c r="F111" s="49">
        <f t="shared" si="17"/>
        <v>3.0713670021091319</v>
      </c>
      <c r="G111" s="49">
        <f t="shared" si="18"/>
        <v>3.7917670485073809</v>
      </c>
      <c r="H111" s="49">
        <f t="shared" si="19"/>
        <v>0.65952396210310382</v>
      </c>
      <c r="I111" s="50">
        <f t="shared" si="16"/>
        <v>7.5226580127196163</v>
      </c>
      <c r="J111" s="51"/>
      <c r="K111" s="52"/>
      <c r="L111" s="53">
        <v>1</v>
      </c>
      <c r="M111" s="53"/>
      <c r="N111" s="54"/>
      <c r="O111" s="55">
        <f t="shared" si="30"/>
        <v>0</v>
      </c>
      <c r="P111" s="55">
        <f t="shared" si="29"/>
        <v>0.26372928167980347</v>
      </c>
      <c r="Q111" s="55">
        <f t="shared" si="29"/>
        <v>0</v>
      </c>
      <c r="R111" s="56"/>
      <c r="S111" s="49">
        <f t="shared" si="20"/>
        <v>0.39927771027418718</v>
      </c>
      <c r="T111" s="49">
        <f t="shared" si="21"/>
        <v>1.5167068194029525</v>
      </c>
      <c r="U111" s="49">
        <f t="shared" si="22"/>
        <v>6.5952396210310391E-2</v>
      </c>
      <c r="V111" s="57"/>
      <c r="W111" s="49">
        <f t="shared" si="23"/>
        <v>0.49141872033746115</v>
      </c>
      <c r="X111" s="49">
        <f t="shared" si="24"/>
        <v>1.7062951718283215</v>
      </c>
      <c r="Y111" s="49">
        <f t="shared" si="25"/>
        <v>9.8928594315465565E-2</v>
      </c>
      <c r="Z111" s="57"/>
      <c r="AA111" s="49">
        <f t="shared" si="26"/>
        <v>0.58355973040073505</v>
      </c>
      <c r="AB111" s="49">
        <f t="shared" si="27"/>
        <v>1.8958835242536904</v>
      </c>
      <c r="AC111" s="49">
        <f t="shared" si="28"/>
        <v>0.13190479242062078</v>
      </c>
    </row>
    <row r="112" spans="2:29" ht="18.75" customHeight="1" x14ac:dyDescent="0.4">
      <c r="B112" s="159">
        <v>42107610</v>
      </c>
      <c r="D112" s="125" t="s">
        <v>68</v>
      </c>
      <c r="E112" s="74">
        <v>16191</v>
      </c>
      <c r="F112" s="59">
        <f t="shared" si="17"/>
        <v>2.4288611473648993</v>
      </c>
      <c r="G112" s="59">
        <f t="shared" si="18"/>
        <v>2.9985591619802188</v>
      </c>
      <c r="H112" s="59">
        <f t="shared" si="19"/>
        <v>0.52155672904226591</v>
      </c>
      <c r="I112" s="75">
        <f t="shared" si="16"/>
        <v>5.9489770383873841</v>
      </c>
      <c r="J112" s="51"/>
      <c r="K112" s="79"/>
      <c r="L112" s="77"/>
      <c r="M112" s="77"/>
      <c r="N112" s="54"/>
      <c r="O112" s="62">
        <f t="shared" si="30"/>
        <v>0</v>
      </c>
      <c r="P112" s="62">
        <f t="shared" si="29"/>
        <v>0</v>
      </c>
      <c r="Q112" s="62">
        <f t="shared" si="29"/>
        <v>0</v>
      </c>
      <c r="R112" s="56"/>
      <c r="S112" s="57">
        <f t="shared" si="20"/>
        <v>0.31575194915743693</v>
      </c>
      <c r="T112" s="57">
        <f t="shared" si="21"/>
        <v>1.1994236647920875</v>
      </c>
      <c r="U112" s="57">
        <f t="shared" si="22"/>
        <v>5.2155672904226597E-2</v>
      </c>
      <c r="V112" s="56"/>
      <c r="W112" s="57">
        <f t="shared" si="23"/>
        <v>0.38861778357838389</v>
      </c>
      <c r="X112" s="57">
        <f t="shared" si="24"/>
        <v>1.3493516228910984</v>
      </c>
      <c r="Y112" s="57">
        <f t="shared" si="25"/>
        <v>7.8233509356339881E-2</v>
      </c>
      <c r="Z112" s="56"/>
      <c r="AA112" s="57">
        <f t="shared" si="26"/>
        <v>0.46148361799933085</v>
      </c>
      <c r="AB112" s="57">
        <f t="shared" si="27"/>
        <v>1.4992795809901094</v>
      </c>
      <c r="AC112" s="57">
        <f t="shared" si="28"/>
        <v>0.10431134580845319</v>
      </c>
    </row>
    <row r="113" spans="2:29" ht="18.75" customHeight="1" x14ac:dyDescent="0.4">
      <c r="B113" s="158">
        <v>45242590</v>
      </c>
      <c r="D113" s="126" t="s">
        <v>69</v>
      </c>
      <c r="E113" s="48">
        <v>1337</v>
      </c>
      <c r="F113" s="49">
        <f t="shared" si="17"/>
        <v>0.20056743586108766</v>
      </c>
      <c r="G113" s="49">
        <f t="shared" si="18"/>
        <v>0.24761124078608809</v>
      </c>
      <c r="H113" s="49">
        <f t="shared" si="19"/>
        <v>4.3068454495059569E-2</v>
      </c>
      <c r="I113" s="50">
        <f t="shared" si="16"/>
        <v>0.49124713114223534</v>
      </c>
      <c r="J113" s="51"/>
      <c r="K113" s="52"/>
      <c r="L113" s="53"/>
      <c r="M113" s="53"/>
      <c r="N113" s="54"/>
      <c r="O113" s="55">
        <f t="shared" si="30"/>
        <v>0</v>
      </c>
      <c r="P113" s="55">
        <f t="shared" si="29"/>
        <v>0</v>
      </c>
      <c r="Q113" s="55">
        <f t="shared" si="29"/>
        <v>0</v>
      </c>
      <c r="R113" s="56"/>
      <c r="S113" s="49">
        <f t="shared" si="20"/>
        <v>2.6073766661941396E-2</v>
      </c>
      <c r="T113" s="49">
        <f t="shared" si="21"/>
        <v>9.9044496314435237E-2</v>
      </c>
      <c r="U113" s="49">
        <f t="shared" si="22"/>
        <v>4.3068454495059569E-3</v>
      </c>
      <c r="V113" s="57"/>
      <c r="W113" s="49">
        <f t="shared" si="23"/>
        <v>3.2090789737774024E-2</v>
      </c>
      <c r="X113" s="49">
        <f t="shared" si="24"/>
        <v>0.11142505835373964</v>
      </c>
      <c r="Y113" s="49">
        <f t="shared" si="25"/>
        <v>6.4602681742589353E-3</v>
      </c>
      <c r="Z113" s="57"/>
      <c r="AA113" s="49">
        <f t="shared" si="26"/>
        <v>3.8107812813606659E-2</v>
      </c>
      <c r="AB113" s="49">
        <f t="shared" si="27"/>
        <v>0.12380562039304405</v>
      </c>
      <c r="AC113" s="49">
        <f t="shared" si="28"/>
        <v>8.6136908990119138E-3</v>
      </c>
    </row>
    <row r="114" spans="2:29" ht="18.75" customHeight="1" x14ac:dyDescent="0.4">
      <c r="B114" s="159">
        <v>51928115</v>
      </c>
      <c r="D114" s="125" t="s">
        <v>70</v>
      </c>
      <c r="E114" s="74">
        <v>1255</v>
      </c>
      <c r="F114" s="59">
        <f t="shared" si="17"/>
        <v>0.18826636649638373</v>
      </c>
      <c r="G114" s="59">
        <f t="shared" si="18"/>
        <v>0.2324249118822293</v>
      </c>
      <c r="H114" s="59">
        <f t="shared" si="19"/>
        <v>4.0427008520044702E-2</v>
      </c>
      <c r="I114" s="75">
        <f t="shared" si="16"/>
        <v>0.46111828689865775</v>
      </c>
      <c r="J114" s="51"/>
      <c r="K114" s="76"/>
      <c r="L114" s="77"/>
      <c r="M114" s="77"/>
      <c r="N114" s="54"/>
      <c r="O114" s="78">
        <f t="shared" si="30"/>
        <v>0</v>
      </c>
      <c r="P114" s="78">
        <f t="shared" si="29"/>
        <v>0</v>
      </c>
      <c r="Q114" s="78">
        <f t="shared" si="29"/>
        <v>0</v>
      </c>
      <c r="R114" s="56"/>
      <c r="S114" s="57">
        <f t="shared" si="20"/>
        <v>2.4474627644529887E-2</v>
      </c>
      <c r="T114" s="57">
        <f t="shared" si="21"/>
        <v>9.2969964752891723E-2</v>
      </c>
      <c r="U114" s="57">
        <f t="shared" si="22"/>
        <v>4.0427008520044702E-3</v>
      </c>
      <c r="V114" s="51"/>
      <c r="W114" s="57">
        <f t="shared" si="23"/>
        <v>3.0122618639421398E-2</v>
      </c>
      <c r="X114" s="57">
        <f t="shared" si="24"/>
        <v>0.10459121034700319</v>
      </c>
      <c r="Y114" s="57">
        <f t="shared" si="25"/>
        <v>6.0640512780067053E-3</v>
      </c>
      <c r="Z114" s="51"/>
      <c r="AA114" s="57">
        <f t="shared" si="26"/>
        <v>3.577060963431291E-2</v>
      </c>
      <c r="AB114" s="57">
        <f t="shared" si="27"/>
        <v>0.11621245594111465</v>
      </c>
      <c r="AC114" s="57">
        <f t="shared" si="28"/>
        <v>8.0854017040089404E-3</v>
      </c>
    </row>
    <row r="115" spans="2:29" ht="18.75" customHeight="1" x14ac:dyDescent="0.4">
      <c r="B115" s="158">
        <v>53329762</v>
      </c>
      <c r="D115" s="126" t="s">
        <v>71</v>
      </c>
      <c r="E115" s="48">
        <v>6915</v>
      </c>
      <c r="F115" s="49">
        <f t="shared" si="17"/>
        <v>1.0373401787430228</v>
      </c>
      <c r="G115" s="49">
        <f t="shared" si="18"/>
        <v>1.2806520045144347</v>
      </c>
      <c r="H115" s="49">
        <f t="shared" si="19"/>
        <v>0.22275120630765666</v>
      </c>
      <c r="I115" s="50">
        <f t="shared" si="16"/>
        <v>2.5407433895651144</v>
      </c>
      <c r="J115" s="51"/>
      <c r="K115" s="52"/>
      <c r="L115" s="53"/>
      <c r="M115" s="53"/>
      <c r="N115" s="54"/>
      <c r="O115" s="55">
        <f t="shared" si="30"/>
        <v>0</v>
      </c>
      <c r="P115" s="55">
        <f t="shared" si="29"/>
        <v>0</v>
      </c>
      <c r="Q115" s="55">
        <f t="shared" si="29"/>
        <v>0</v>
      </c>
      <c r="R115" s="56"/>
      <c r="S115" s="49">
        <f t="shared" si="20"/>
        <v>0.13485422323659296</v>
      </c>
      <c r="T115" s="49">
        <f t="shared" si="21"/>
        <v>0.51226080180577394</v>
      </c>
      <c r="U115" s="49">
        <f t="shared" si="22"/>
        <v>2.2275120630765668E-2</v>
      </c>
      <c r="V115" s="57"/>
      <c r="W115" s="49">
        <f t="shared" si="23"/>
        <v>0.16597442859888364</v>
      </c>
      <c r="X115" s="49">
        <f t="shared" si="24"/>
        <v>0.57629340203149559</v>
      </c>
      <c r="Y115" s="49">
        <f t="shared" si="25"/>
        <v>3.34126809461485E-2</v>
      </c>
      <c r="Z115" s="57"/>
      <c r="AA115" s="49">
        <f t="shared" si="26"/>
        <v>0.19709463396117433</v>
      </c>
      <c r="AB115" s="49">
        <f t="shared" si="27"/>
        <v>0.64032600225721736</v>
      </c>
      <c r="AC115" s="49">
        <f t="shared" si="28"/>
        <v>4.4550241261531336E-2</v>
      </c>
    </row>
    <row r="116" spans="2:29" ht="18.75" customHeight="1" x14ac:dyDescent="0.4">
      <c r="B116" s="159">
        <v>60357499</v>
      </c>
      <c r="D116" s="125" t="s">
        <v>72</v>
      </c>
      <c r="E116" s="74">
        <v>14708</v>
      </c>
      <c r="F116" s="59">
        <f t="shared" si="17"/>
        <v>2.2063918075129973</v>
      </c>
      <c r="G116" s="59">
        <f t="shared" si="18"/>
        <v>2.7239088477799429</v>
      </c>
      <c r="H116" s="59">
        <f t="shared" si="19"/>
        <v>0.47378521220144815</v>
      </c>
      <c r="I116" s="75">
        <f t="shared" si="16"/>
        <v>5.4040858674943886</v>
      </c>
      <c r="J116" s="51"/>
      <c r="K116" s="76"/>
      <c r="L116" s="77"/>
      <c r="M116" s="77"/>
      <c r="N116" s="54"/>
      <c r="O116" s="78">
        <f t="shared" si="30"/>
        <v>0</v>
      </c>
      <c r="P116" s="78">
        <f t="shared" si="29"/>
        <v>0</v>
      </c>
      <c r="Q116" s="78">
        <f t="shared" si="29"/>
        <v>0</v>
      </c>
      <c r="R116" s="56"/>
      <c r="S116" s="57">
        <f t="shared" si="20"/>
        <v>0.28683093497668966</v>
      </c>
      <c r="T116" s="57">
        <f t="shared" si="21"/>
        <v>1.0895635391119771</v>
      </c>
      <c r="U116" s="57">
        <f t="shared" si="22"/>
        <v>4.7378521220144819E-2</v>
      </c>
      <c r="V116" s="51"/>
      <c r="W116" s="57">
        <f t="shared" si="23"/>
        <v>0.35302268920207958</v>
      </c>
      <c r="X116" s="57">
        <f t="shared" si="24"/>
        <v>1.2257589815009744</v>
      </c>
      <c r="Y116" s="57">
        <f t="shared" si="25"/>
        <v>7.1067781830217225E-2</v>
      </c>
      <c r="Z116" s="51"/>
      <c r="AA116" s="57">
        <f t="shared" si="26"/>
        <v>0.4192144434274695</v>
      </c>
      <c r="AB116" s="57">
        <f t="shared" si="27"/>
        <v>1.3619544238899715</v>
      </c>
      <c r="AC116" s="57">
        <f t="shared" si="28"/>
        <v>9.4757042440289638E-2</v>
      </c>
    </row>
    <row r="117" spans="2:29" ht="18.75" customHeight="1" x14ac:dyDescent="0.4">
      <c r="B117" s="158">
        <v>61593964</v>
      </c>
      <c r="D117" s="126" t="s">
        <v>73</v>
      </c>
      <c r="E117" s="48">
        <v>140</v>
      </c>
      <c r="F117" s="49">
        <f t="shared" si="17"/>
        <v>2.1001825744616509E-2</v>
      </c>
      <c r="G117" s="49">
        <f t="shared" si="18"/>
        <v>2.5927878616344303E-2</v>
      </c>
      <c r="H117" s="49">
        <f t="shared" si="19"/>
        <v>4.5097858110010021E-3</v>
      </c>
      <c r="I117" s="50">
        <f t="shared" si="16"/>
        <v>5.1439490171961817E-2</v>
      </c>
      <c r="J117" s="51"/>
      <c r="K117" s="52"/>
      <c r="L117" s="53"/>
      <c r="M117" s="53"/>
      <c r="N117" s="54"/>
      <c r="O117" s="55">
        <f t="shared" si="30"/>
        <v>0</v>
      </c>
      <c r="P117" s="55">
        <f t="shared" si="29"/>
        <v>0</v>
      </c>
      <c r="Q117" s="55">
        <f t="shared" si="29"/>
        <v>0</v>
      </c>
      <c r="R117" s="56"/>
      <c r="S117" s="49">
        <f t="shared" si="20"/>
        <v>2.7302373468001463E-3</v>
      </c>
      <c r="T117" s="49">
        <f t="shared" si="21"/>
        <v>1.0371151446537722E-2</v>
      </c>
      <c r="U117" s="49">
        <f t="shared" si="22"/>
        <v>4.5097858110010021E-4</v>
      </c>
      <c r="V117" s="57"/>
      <c r="W117" s="49">
        <f t="shared" si="23"/>
        <v>3.3602921191386416E-3</v>
      </c>
      <c r="X117" s="49">
        <f t="shared" si="24"/>
        <v>1.1667545377354937E-2</v>
      </c>
      <c r="Y117" s="49">
        <f t="shared" si="25"/>
        <v>6.7646787165015032E-4</v>
      </c>
      <c r="Z117" s="57"/>
      <c r="AA117" s="49">
        <f t="shared" si="26"/>
        <v>3.9903468914771366E-3</v>
      </c>
      <c r="AB117" s="49">
        <f t="shared" si="27"/>
        <v>1.2963939308172152E-2</v>
      </c>
      <c r="AC117" s="49">
        <f t="shared" si="28"/>
        <v>9.0195716220020043E-4</v>
      </c>
    </row>
    <row r="118" spans="2:29" ht="18.75" customHeight="1" x14ac:dyDescent="0.4">
      <c r="B118" s="159">
        <v>62870064</v>
      </c>
      <c r="D118" s="125" t="s">
        <v>74</v>
      </c>
      <c r="E118" s="74">
        <v>3508</v>
      </c>
      <c r="F118" s="59">
        <f t="shared" si="17"/>
        <v>0.52624574794367662</v>
      </c>
      <c r="G118" s="59">
        <f t="shared" si="18"/>
        <v>0.64967855847239875</v>
      </c>
      <c r="H118" s="59">
        <f t="shared" si="19"/>
        <v>0.11300234732136798</v>
      </c>
      <c r="I118" s="75">
        <f t="shared" si="16"/>
        <v>1.2889266537374433</v>
      </c>
      <c r="J118" s="51"/>
      <c r="K118" s="76"/>
      <c r="L118" s="77"/>
      <c r="M118" s="77"/>
      <c r="N118" s="54"/>
      <c r="O118" s="78">
        <f t="shared" si="30"/>
        <v>0</v>
      </c>
      <c r="P118" s="78">
        <f t="shared" si="29"/>
        <v>0</v>
      </c>
      <c r="Q118" s="78">
        <f t="shared" si="29"/>
        <v>0</v>
      </c>
      <c r="R118" s="56"/>
      <c r="S118" s="57">
        <f t="shared" si="20"/>
        <v>6.8411947232677961E-2</v>
      </c>
      <c r="T118" s="57">
        <f t="shared" si="21"/>
        <v>0.25987142338895952</v>
      </c>
      <c r="U118" s="57">
        <f t="shared" si="22"/>
        <v>1.1300234732136798E-2</v>
      </c>
      <c r="V118" s="51"/>
      <c r="W118" s="57">
        <f t="shared" si="23"/>
        <v>8.419931967098826E-2</v>
      </c>
      <c r="X118" s="57">
        <f t="shared" si="24"/>
        <v>0.29235535131257945</v>
      </c>
      <c r="Y118" s="57">
        <f t="shared" si="25"/>
        <v>1.6950352098205196E-2</v>
      </c>
      <c r="Z118" s="51"/>
      <c r="AA118" s="57">
        <f t="shared" si="26"/>
        <v>9.9986692109298558E-2</v>
      </c>
      <c r="AB118" s="57">
        <f t="shared" si="27"/>
        <v>0.32483927923619937</v>
      </c>
      <c r="AC118" s="57">
        <f t="shared" si="28"/>
        <v>2.2600469464273597E-2</v>
      </c>
    </row>
    <row r="119" spans="2:29" ht="18.75" customHeight="1" x14ac:dyDescent="0.4">
      <c r="B119" s="158">
        <v>63693388</v>
      </c>
      <c r="D119" s="126" t="s">
        <v>75</v>
      </c>
      <c r="E119" s="48">
        <v>7205</v>
      </c>
      <c r="F119" s="49">
        <f t="shared" si="17"/>
        <v>1.0808439606425855</v>
      </c>
      <c r="G119" s="49">
        <f t="shared" si="18"/>
        <v>1.3343597530768621</v>
      </c>
      <c r="H119" s="49">
        <f t="shared" si="19"/>
        <v>0.23209290548758729</v>
      </c>
      <c r="I119" s="50">
        <f t="shared" si="16"/>
        <v>2.6472966192070349</v>
      </c>
      <c r="J119" s="51"/>
      <c r="K119" s="52"/>
      <c r="L119" s="53"/>
      <c r="M119" s="53"/>
      <c r="N119" s="54"/>
      <c r="O119" s="55">
        <f t="shared" si="30"/>
        <v>0</v>
      </c>
      <c r="P119" s="55">
        <f t="shared" si="29"/>
        <v>0</v>
      </c>
      <c r="Q119" s="55">
        <f t="shared" si="29"/>
        <v>0</v>
      </c>
      <c r="R119" s="56"/>
      <c r="S119" s="49">
        <f t="shared" si="20"/>
        <v>0.14050971488353611</v>
      </c>
      <c r="T119" s="49">
        <f t="shared" si="21"/>
        <v>0.53374390123074489</v>
      </c>
      <c r="U119" s="49">
        <f t="shared" si="22"/>
        <v>2.320929054875873E-2</v>
      </c>
      <c r="V119" s="57"/>
      <c r="W119" s="49">
        <f t="shared" si="23"/>
        <v>0.17293503370281368</v>
      </c>
      <c r="X119" s="49">
        <f t="shared" si="24"/>
        <v>0.60046188888458796</v>
      </c>
      <c r="Y119" s="49">
        <f t="shared" si="25"/>
        <v>3.481393582313809E-2</v>
      </c>
      <c r="Z119" s="57"/>
      <c r="AA119" s="49">
        <f t="shared" si="26"/>
        <v>0.20536035252209126</v>
      </c>
      <c r="AB119" s="49">
        <f t="shared" si="27"/>
        <v>0.66717987653843103</v>
      </c>
      <c r="AC119" s="49">
        <f t="shared" si="28"/>
        <v>4.641858109751746E-2</v>
      </c>
    </row>
    <row r="120" spans="2:29" ht="18.75" customHeight="1" x14ac:dyDescent="0.4">
      <c r="B120" s="159">
        <v>64649097</v>
      </c>
      <c r="D120" s="125" t="s">
        <v>239</v>
      </c>
      <c r="E120" s="74">
        <v>4750</v>
      </c>
      <c r="F120" s="59">
        <f t="shared" si="17"/>
        <v>0.71256194490663161</v>
      </c>
      <c r="G120" s="59">
        <f t="shared" si="18"/>
        <v>0.87969588162596746</v>
      </c>
      <c r="H120" s="59">
        <f t="shared" si="19"/>
        <v>0.15301059001610542</v>
      </c>
      <c r="I120" s="75">
        <f t="shared" si="16"/>
        <v>1.7452684165487045</v>
      </c>
      <c r="J120" s="51"/>
      <c r="K120" s="76"/>
      <c r="L120" s="77"/>
      <c r="M120" s="77"/>
      <c r="N120" s="54"/>
      <c r="O120" s="78">
        <f t="shared" si="30"/>
        <v>0</v>
      </c>
      <c r="P120" s="78">
        <f t="shared" si="29"/>
        <v>0</v>
      </c>
      <c r="Q120" s="78">
        <f t="shared" si="29"/>
        <v>0</v>
      </c>
      <c r="R120" s="56"/>
      <c r="S120" s="57">
        <f t="shared" si="20"/>
        <v>9.2633052837862107E-2</v>
      </c>
      <c r="T120" s="57">
        <f t="shared" si="21"/>
        <v>0.35187835265038703</v>
      </c>
      <c r="U120" s="57">
        <f t="shared" si="22"/>
        <v>1.5301059001610544E-2</v>
      </c>
      <c r="V120" s="51"/>
      <c r="W120" s="57">
        <f t="shared" si="23"/>
        <v>0.11400991118506106</v>
      </c>
      <c r="X120" s="57">
        <f t="shared" si="24"/>
        <v>0.39586314673168538</v>
      </c>
      <c r="Y120" s="57">
        <f t="shared" si="25"/>
        <v>2.2951588502415812E-2</v>
      </c>
      <c r="Z120" s="51"/>
      <c r="AA120" s="57">
        <f t="shared" si="26"/>
        <v>0.13538676953226</v>
      </c>
      <c r="AB120" s="57">
        <f t="shared" si="27"/>
        <v>0.43984794081298373</v>
      </c>
      <c r="AC120" s="57">
        <f t="shared" si="28"/>
        <v>3.0602118003221088E-2</v>
      </c>
    </row>
    <row r="121" spans="2:29" ht="18.75" customHeight="1" x14ac:dyDescent="0.4">
      <c r="B121" s="158">
        <v>67291633</v>
      </c>
      <c r="D121" s="126" t="s">
        <v>76</v>
      </c>
      <c r="E121" s="48">
        <v>48281</v>
      </c>
      <c r="F121" s="49">
        <f t="shared" si="17"/>
        <v>7.2427796341130692</v>
      </c>
      <c r="G121" s="49">
        <f t="shared" si="18"/>
        <v>8.9415993391122797</v>
      </c>
      <c r="H121" s="49">
        <f t="shared" si="19"/>
        <v>1.5552640624352814</v>
      </c>
      <c r="I121" s="50">
        <f t="shared" si="16"/>
        <v>17.739643035660631</v>
      </c>
      <c r="J121" s="51"/>
      <c r="K121" s="52"/>
      <c r="L121" s="53"/>
      <c r="M121" s="53"/>
      <c r="N121" s="54"/>
      <c r="O121" s="55">
        <f t="shared" si="30"/>
        <v>0</v>
      </c>
      <c r="P121" s="55">
        <f t="shared" si="29"/>
        <v>0</v>
      </c>
      <c r="Q121" s="55">
        <f t="shared" si="29"/>
        <v>0</v>
      </c>
      <c r="R121" s="56"/>
      <c r="S121" s="49">
        <f t="shared" si="20"/>
        <v>0.94156135243469907</v>
      </c>
      <c r="T121" s="49">
        <f t="shared" si="21"/>
        <v>3.5766397356449122</v>
      </c>
      <c r="U121" s="49">
        <f t="shared" si="22"/>
        <v>0.15552640624352815</v>
      </c>
      <c r="V121" s="57"/>
      <c r="W121" s="49">
        <f t="shared" si="23"/>
        <v>1.1588447414580911</v>
      </c>
      <c r="X121" s="49">
        <f t="shared" si="24"/>
        <v>4.023719702600526</v>
      </c>
      <c r="Y121" s="49">
        <f t="shared" si="25"/>
        <v>0.23328960936529219</v>
      </c>
      <c r="Z121" s="57"/>
      <c r="AA121" s="49">
        <f t="shared" si="26"/>
        <v>1.3761281304814832</v>
      </c>
      <c r="AB121" s="49">
        <f t="shared" si="27"/>
        <v>4.4707996695561398</v>
      </c>
      <c r="AC121" s="49">
        <f t="shared" si="28"/>
        <v>0.3110528124870563</v>
      </c>
    </row>
    <row r="122" spans="2:29" ht="18.75" customHeight="1" x14ac:dyDescent="0.4">
      <c r="B122" s="159">
        <v>67814611</v>
      </c>
      <c r="D122" s="125" t="s">
        <v>251</v>
      </c>
      <c r="E122" s="74">
        <v>37135</v>
      </c>
      <c r="F122" s="59">
        <f t="shared" si="17"/>
        <v>5.5707342787595291</v>
      </c>
      <c r="G122" s="59">
        <f t="shared" si="18"/>
        <v>6.8773698029853261</v>
      </c>
      <c r="H122" s="59">
        <f t="shared" si="19"/>
        <v>1.1962206863680158</v>
      </c>
      <c r="I122" s="75">
        <f t="shared" si="16"/>
        <v>13.64432476811287</v>
      </c>
      <c r="J122" s="51"/>
      <c r="K122" s="76"/>
      <c r="L122" s="77">
        <v>2</v>
      </c>
      <c r="M122" s="77"/>
      <c r="N122" s="54"/>
      <c r="O122" s="78">
        <f t="shared" si="30"/>
        <v>0</v>
      </c>
      <c r="P122" s="78">
        <f t="shared" si="29"/>
        <v>0.2908088495011335</v>
      </c>
      <c r="Q122" s="78">
        <f t="shared" si="29"/>
        <v>0</v>
      </c>
      <c r="R122" s="56"/>
      <c r="S122" s="57">
        <f t="shared" si="20"/>
        <v>0.72419545623873882</v>
      </c>
      <c r="T122" s="57">
        <f t="shared" si="21"/>
        <v>2.7509479211941308</v>
      </c>
      <c r="U122" s="57">
        <f t="shared" si="22"/>
        <v>0.11962206863680158</v>
      </c>
      <c r="V122" s="51"/>
      <c r="W122" s="57">
        <f t="shared" si="23"/>
        <v>0.89131748460152471</v>
      </c>
      <c r="X122" s="57">
        <f t="shared" si="24"/>
        <v>3.0948164113433969</v>
      </c>
      <c r="Y122" s="57">
        <f t="shared" si="25"/>
        <v>0.17943310295520237</v>
      </c>
      <c r="Z122" s="51"/>
      <c r="AA122" s="57">
        <f t="shared" si="26"/>
        <v>1.0584395129643105</v>
      </c>
      <c r="AB122" s="57">
        <f t="shared" si="27"/>
        <v>3.438684901492663</v>
      </c>
      <c r="AC122" s="57">
        <f t="shared" si="28"/>
        <v>0.23924413727360316</v>
      </c>
    </row>
    <row r="123" spans="2:29" ht="18.75" customHeight="1" x14ac:dyDescent="0.4">
      <c r="B123" s="158">
        <v>69261961</v>
      </c>
      <c r="D123" s="126" t="s">
        <v>77</v>
      </c>
      <c r="E123" s="48">
        <v>3738</v>
      </c>
      <c r="F123" s="49">
        <f t="shared" si="17"/>
        <v>0.56074874738126079</v>
      </c>
      <c r="G123" s="49">
        <f t="shared" si="18"/>
        <v>0.6922743590563929</v>
      </c>
      <c r="H123" s="49">
        <f t="shared" si="19"/>
        <v>0.12041128115372676</v>
      </c>
      <c r="I123" s="50">
        <f t="shared" si="16"/>
        <v>1.3734343875913804</v>
      </c>
      <c r="J123" s="51"/>
      <c r="K123" s="52"/>
      <c r="L123" s="53"/>
      <c r="M123" s="53"/>
      <c r="N123" s="54"/>
      <c r="O123" s="55">
        <f t="shared" si="30"/>
        <v>0</v>
      </c>
      <c r="P123" s="55">
        <f t="shared" si="29"/>
        <v>0</v>
      </c>
      <c r="Q123" s="55">
        <f t="shared" si="29"/>
        <v>0</v>
      </c>
      <c r="R123" s="56"/>
      <c r="S123" s="49">
        <f t="shared" si="20"/>
        <v>7.289733715956391E-2</v>
      </c>
      <c r="T123" s="49">
        <f t="shared" si="21"/>
        <v>0.27690974362255716</v>
      </c>
      <c r="U123" s="49">
        <f t="shared" si="22"/>
        <v>1.2041128115372677E-2</v>
      </c>
      <c r="V123" s="57"/>
      <c r="W123" s="49">
        <f t="shared" si="23"/>
        <v>8.9719799581001722E-2</v>
      </c>
      <c r="X123" s="49">
        <f t="shared" si="24"/>
        <v>0.3115234615753768</v>
      </c>
      <c r="Y123" s="49">
        <f t="shared" si="25"/>
        <v>1.8061692173059012E-2</v>
      </c>
      <c r="Z123" s="57"/>
      <c r="AA123" s="49">
        <f t="shared" si="26"/>
        <v>0.10654226200243955</v>
      </c>
      <c r="AB123" s="49">
        <f t="shared" si="27"/>
        <v>0.34613717952819645</v>
      </c>
      <c r="AC123" s="49">
        <f t="shared" si="28"/>
        <v>2.4082256230745353E-2</v>
      </c>
    </row>
    <row r="124" spans="2:29" ht="18.75" customHeight="1" x14ac:dyDescent="0.4">
      <c r="B124" s="159">
        <v>72064141</v>
      </c>
      <c r="D124" s="125" t="s">
        <v>78</v>
      </c>
      <c r="E124" s="74">
        <v>8666</v>
      </c>
      <c r="F124" s="59">
        <f t="shared" si="17"/>
        <v>1.300013013591762</v>
      </c>
      <c r="G124" s="59">
        <f t="shared" si="18"/>
        <v>1.6049356863517124</v>
      </c>
      <c r="H124" s="59">
        <f t="shared" si="19"/>
        <v>0.27915574170096202</v>
      </c>
      <c r="I124" s="75">
        <f t="shared" si="16"/>
        <v>3.1841044416444362</v>
      </c>
      <c r="J124" s="51"/>
      <c r="K124" s="79"/>
      <c r="L124" s="77"/>
      <c r="M124" s="77"/>
      <c r="N124" s="54"/>
      <c r="O124" s="78">
        <f t="shared" si="30"/>
        <v>0</v>
      </c>
      <c r="P124" s="78">
        <f t="shared" si="29"/>
        <v>0</v>
      </c>
      <c r="Q124" s="78">
        <f t="shared" si="29"/>
        <v>0</v>
      </c>
      <c r="R124" s="56"/>
      <c r="S124" s="57">
        <f t="shared" si="20"/>
        <v>0.16900169176692906</v>
      </c>
      <c r="T124" s="57">
        <f t="shared" si="21"/>
        <v>0.64197427454068501</v>
      </c>
      <c r="U124" s="57">
        <f t="shared" si="22"/>
        <v>2.7915574170096203E-2</v>
      </c>
      <c r="V124" s="51"/>
      <c r="W124" s="57">
        <f t="shared" si="23"/>
        <v>0.20800208217468194</v>
      </c>
      <c r="X124" s="57">
        <f t="shared" si="24"/>
        <v>0.72222105885827059</v>
      </c>
      <c r="Y124" s="57">
        <f t="shared" si="25"/>
        <v>4.1873361255144299E-2</v>
      </c>
      <c r="Z124" s="51"/>
      <c r="AA124" s="57">
        <f t="shared" si="26"/>
        <v>0.2470024725824348</v>
      </c>
      <c r="AB124" s="57">
        <f t="shared" si="27"/>
        <v>0.80246784317585618</v>
      </c>
      <c r="AC124" s="57">
        <f t="shared" si="28"/>
        <v>5.5831148340192406E-2</v>
      </c>
    </row>
    <row r="125" spans="2:29" ht="18.75" customHeight="1" x14ac:dyDescent="0.4">
      <c r="B125" s="158">
        <v>70046752</v>
      </c>
      <c r="D125" s="126" t="s">
        <v>79</v>
      </c>
      <c r="E125" s="48">
        <v>10427</v>
      </c>
      <c r="F125" s="49">
        <f t="shared" si="17"/>
        <v>1.5641859788508312</v>
      </c>
      <c r="G125" s="49">
        <f t="shared" si="18"/>
        <v>1.931071359518729</v>
      </c>
      <c r="H125" s="49">
        <f t="shared" si="19"/>
        <v>0.3358824046521961</v>
      </c>
      <c r="I125" s="50">
        <f t="shared" si="16"/>
        <v>3.8311397430217564</v>
      </c>
      <c r="J125" s="51"/>
      <c r="K125" s="52"/>
      <c r="L125" s="53"/>
      <c r="M125" s="53"/>
      <c r="N125" s="54"/>
      <c r="O125" s="55">
        <f t="shared" si="30"/>
        <v>0</v>
      </c>
      <c r="P125" s="55">
        <f t="shared" si="29"/>
        <v>0</v>
      </c>
      <c r="Q125" s="55">
        <f t="shared" si="29"/>
        <v>0</v>
      </c>
      <c r="R125" s="56"/>
      <c r="S125" s="49">
        <f t="shared" si="20"/>
        <v>0.20334417725060808</v>
      </c>
      <c r="T125" s="49">
        <f t="shared" si="21"/>
        <v>0.7724285438074916</v>
      </c>
      <c r="U125" s="49">
        <f t="shared" si="22"/>
        <v>3.3588240465219611E-2</v>
      </c>
      <c r="V125" s="57"/>
      <c r="W125" s="49">
        <f t="shared" si="23"/>
        <v>0.25026975661613299</v>
      </c>
      <c r="X125" s="49">
        <f t="shared" si="24"/>
        <v>0.8689821117834281</v>
      </c>
      <c r="Y125" s="49">
        <f t="shared" si="25"/>
        <v>5.0382360697829413E-2</v>
      </c>
      <c r="Z125" s="57"/>
      <c r="AA125" s="49">
        <f t="shared" si="26"/>
        <v>0.29719533598165793</v>
      </c>
      <c r="AB125" s="49">
        <f t="shared" si="27"/>
        <v>0.9655356797593645</v>
      </c>
      <c r="AC125" s="49">
        <f t="shared" si="28"/>
        <v>6.7176480930439222E-2</v>
      </c>
    </row>
    <row r="126" spans="2:29" s="27" customFormat="1" ht="6.75" customHeight="1" x14ac:dyDescent="0.4">
      <c r="B126" s="159"/>
      <c r="D126" s="131"/>
      <c r="E126" s="92"/>
      <c r="F126" s="93"/>
      <c r="G126" s="93"/>
      <c r="H126" s="93"/>
      <c r="I126" s="94"/>
      <c r="J126" s="95"/>
      <c r="K126" s="96"/>
      <c r="L126" s="97"/>
      <c r="M126" s="97"/>
      <c r="N126" s="97"/>
      <c r="O126" s="91"/>
      <c r="P126" s="91"/>
      <c r="Q126" s="91"/>
      <c r="R126" s="95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</row>
    <row r="127" spans="2:29" ht="18.75" customHeight="1" x14ac:dyDescent="0.4">
      <c r="B127" s="158">
        <v>71244321</v>
      </c>
      <c r="D127" s="126" t="s">
        <v>80</v>
      </c>
      <c r="E127" s="48">
        <v>2692</v>
      </c>
      <c r="F127" s="49">
        <f t="shared" si="17"/>
        <v>0.40383510646076892</v>
      </c>
      <c r="G127" s="49">
        <f t="shared" si="18"/>
        <v>0.49855606596570623</v>
      </c>
      <c r="H127" s="49">
        <f t="shared" si="19"/>
        <v>8.6716738594390705E-2</v>
      </c>
      <c r="I127" s="50">
        <f t="shared" si="16"/>
        <v>0.98910791102086582</v>
      </c>
      <c r="J127" s="51"/>
      <c r="K127" s="52"/>
      <c r="L127" s="53"/>
      <c r="M127" s="53"/>
      <c r="N127" s="54"/>
      <c r="O127" s="55">
        <f t="shared" si="30"/>
        <v>0</v>
      </c>
      <c r="P127" s="55">
        <f t="shared" si="29"/>
        <v>0</v>
      </c>
      <c r="Q127" s="55">
        <f t="shared" si="29"/>
        <v>0</v>
      </c>
      <c r="R127" s="56"/>
      <c r="S127" s="49">
        <f t="shared" si="20"/>
        <v>5.249856383989996E-2</v>
      </c>
      <c r="T127" s="49">
        <f t="shared" si="21"/>
        <v>0.19942242638628249</v>
      </c>
      <c r="U127" s="49">
        <f t="shared" si="22"/>
        <v>8.6716738594390715E-3</v>
      </c>
      <c r="V127" s="57"/>
      <c r="W127" s="49">
        <f t="shared" si="23"/>
        <v>6.4613617033723023E-2</v>
      </c>
      <c r="X127" s="49">
        <f t="shared" si="24"/>
        <v>0.2243502296845678</v>
      </c>
      <c r="Y127" s="49">
        <f t="shared" si="25"/>
        <v>1.3007510789158605E-2</v>
      </c>
      <c r="Z127" s="57"/>
      <c r="AA127" s="49">
        <f t="shared" si="26"/>
        <v>7.6728670227546092E-2</v>
      </c>
      <c r="AB127" s="49">
        <f t="shared" si="27"/>
        <v>0.24927803298285311</v>
      </c>
      <c r="AC127" s="49">
        <f t="shared" si="28"/>
        <v>1.7343347718878143E-2</v>
      </c>
    </row>
    <row r="128" spans="2:29" s="27" customFormat="1" ht="6.75" customHeight="1" x14ac:dyDescent="0.4">
      <c r="B128" s="159"/>
      <c r="D128" s="131"/>
      <c r="E128" s="92"/>
      <c r="F128" s="93"/>
      <c r="G128" s="93"/>
      <c r="H128" s="93"/>
      <c r="I128" s="94"/>
      <c r="J128" s="95"/>
      <c r="K128" s="96"/>
      <c r="L128" s="97"/>
      <c r="M128" s="97"/>
      <c r="N128" s="97"/>
      <c r="O128" s="91"/>
      <c r="P128" s="91"/>
      <c r="Q128" s="91"/>
      <c r="R128" s="95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</row>
    <row r="129" spans="2:29" ht="18.75" customHeight="1" x14ac:dyDescent="0.4">
      <c r="B129" s="158">
        <v>71567556</v>
      </c>
      <c r="D129" s="126" t="s">
        <v>127</v>
      </c>
      <c r="E129" s="48">
        <v>13893</v>
      </c>
      <c r="F129" s="49">
        <f t="shared" si="17"/>
        <v>2.0841311790711226</v>
      </c>
      <c r="G129" s="49">
        <f t="shared" si="18"/>
        <v>2.5729715544062244</v>
      </c>
      <c r="H129" s="49">
        <f t="shared" si="19"/>
        <v>0.44753181623026372</v>
      </c>
      <c r="I129" s="50">
        <f t="shared" si="16"/>
        <v>5.10463454970761</v>
      </c>
      <c r="J129" s="51"/>
      <c r="K129" s="52"/>
      <c r="L129" s="53"/>
      <c r="M129" s="53"/>
      <c r="N129" s="54"/>
      <c r="O129" s="55">
        <f t="shared" si="30"/>
        <v>0</v>
      </c>
      <c r="P129" s="55">
        <f t="shared" si="29"/>
        <v>0</v>
      </c>
      <c r="Q129" s="55">
        <f t="shared" si="29"/>
        <v>0</v>
      </c>
      <c r="R129" s="56"/>
      <c r="S129" s="49">
        <f t="shared" si="20"/>
        <v>0.27093705327924594</v>
      </c>
      <c r="T129" s="49">
        <f t="shared" si="21"/>
        <v>1.0291886217624897</v>
      </c>
      <c r="U129" s="49">
        <f t="shared" si="22"/>
        <v>4.4753181623026377E-2</v>
      </c>
      <c r="V129" s="56"/>
      <c r="W129" s="49">
        <f t="shared" si="23"/>
        <v>0.33346098865137963</v>
      </c>
      <c r="X129" s="49">
        <f t="shared" si="24"/>
        <v>1.1578371994828009</v>
      </c>
      <c r="Y129" s="49">
        <f t="shared" si="25"/>
        <v>6.7129772434539561E-2</v>
      </c>
      <c r="Z129" s="56"/>
      <c r="AA129" s="49">
        <f t="shared" si="26"/>
        <v>0.39598492402351326</v>
      </c>
      <c r="AB129" s="49">
        <f t="shared" si="27"/>
        <v>1.2864857772031122</v>
      </c>
      <c r="AC129" s="49">
        <f t="shared" si="28"/>
        <v>8.9506363246052753E-2</v>
      </c>
    </row>
    <row r="130" spans="2:29" s="5" customFormat="1" ht="18.75" customHeight="1" x14ac:dyDescent="0.4">
      <c r="B130" s="159">
        <v>71758844</v>
      </c>
      <c r="D130" s="127" t="s">
        <v>81</v>
      </c>
      <c r="E130" s="58">
        <v>4811</v>
      </c>
      <c r="F130" s="59">
        <f t="shared" si="17"/>
        <v>0.72171274040964306</v>
      </c>
      <c r="G130" s="59">
        <f t="shared" si="18"/>
        <v>0.89099302873737463</v>
      </c>
      <c r="H130" s="59">
        <f t="shared" si="19"/>
        <v>0.15497556811947016</v>
      </c>
      <c r="I130" s="60">
        <f t="shared" si="16"/>
        <v>1.7676813372664879</v>
      </c>
      <c r="J130" s="51"/>
      <c r="K130" s="61"/>
      <c r="L130" s="54"/>
      <c r="M130" s="54"/>
      <c r="N130" s="54"/>
      <c r="O130" s="62">
        <f t="shared" si="30"/>
        <v>0</v>
      </c>
      <c r="P130" s="62">
        <f t="shared" si="29"/>
        <v>0</v>
      </c>
      <c r="Q130" s="62">
        <f t="shared" si="29"/>
        <v>0</v>
      </c>
      <c r="R130" s="51"/>
      <c r="S130" s="59">
        <f t="shared" si="20"/>
        <v>9.3822656253253603E-2</v>
      </c>
      <c r="T130" s="59">
        <f t="shared" si="21"/>
        <v>0.35639721149494985</v>
      </c>
      <c r="U130" s="59">
        <f t="shared" si="22"/>
        <v>1.5497556811947017E-2</v>
      </c>
      <c r="V130" s="59"/>
      <c r="W130" s="59">
        <f t="shared" si="23"/>
        <v>0.1154740384655429</v>
      </c>
      <c r="X130" s="59">
        <f t="shared" si="24"/>
        <v>0.40094686293181858</v>
      </c>
      <c r="Y130" s="59">
        <f t="shared" si="25"/>
        <v>2.3246335217920525E-2</v>
      </c>
      <c r="Z130" s="59"/>
      <c r="AA130" s="59">
        <f t="shared" si="26"/>
        <v>0.13712542067783218</v>
      </c>
      <c r="AB130" s="59">
        <f t="shared" si="27"/>
        <v>0.44549651436868731</v>
      </c>
      <c r="AC130" s="59">
        <f t="shared" si="28"/>
        <v>3.0995113623894035E-2</v>
      </c>
    </row>
    <row r="131" spans="2:29" s="5" customFormat="1" ht="18.75" customHeight="1" x14ac:dyDescent="0.4">
      <c r="B131" s="158">
        <v>71894572</v>
      </c>
      <c r="D131" s="126" t="s">
        <v>240</v>
      </c>
      <c r="E131" s="48">
        <v>4846</v>
      </c>
      <c r="F131" s="49">
        <f t="shared" si="17"/>
        <v>0.72696319684579724</v>
      </c>
      <c r="G131" s="49">
        <f t="shared" si="18"/>
        <v>0.89747499839146072</v>
      </c>
      <c r="H131" s="49">
        <f t="shared" si="19"/>
        <v>0.15610301457222042</v>
      </c>
      <c r="I131" s="50">
        <f t="shared" si="16"/>
        <v>1.7805412098094784</v>
      </c>
      <c r="J131" s="51"/>
      <c r="K131" s="52"/>
      <c r="L131" s="53"/>
      <c r="M131" s="53"/>
      <c r="N131" s="54"/>
      <c r="O131" s="55">
        <f t="shared" si="30"/>
        <v>0</v>
      </c>
      <c r="P131" s="55">
        <f t="shared" si="29"/>
        <v>0</v>
      </c>
      <c r="Q131" s="55">
        <f t="shared" si="29"/>
        <v>0</v>
      </c>
      <c r="R131" s="56"/>
      <c r="S131" s="49">
        <f t="shared" si="20"/>
        <v>9.4505215589953645E-2</v>
      </c>
      <c r="T131" s="49">
        <f t="shared" si="21"/>
        <v>0.35898999935658432</v>
      </c>
      <c r="U131" s="49">
        <f t="shared" si="22"/>
        <v>1.5610301457222043E-2</v>
      </c>
      <c r="V131" s="57"/>
      <c r="W131" s="93"/>
      <c r="X131" s="93"/>
      <c r="Y131" s="93"/>
      <c r="Z131" s="93"/>
      <c r="AA131" s="93"/>
      <c r="AB131" s="93"/>
      <c r="AC131" s="93"/>
    </row>
    <row r="132" spans="2:29" s="5" customFormat="1" ht="18.75" customHeight="1" x14ac:dyDescent="0.4">
      <c r="B132" s="159">
        <v>72639065</v>
      </c>
      <c r="D132" s="125" t="s">
        <v>82</v>
      </c>
      <c r="E132" s="74">
        <v>21405</v>
      </c>
      <c r="F132" s="59">
        <f t="shared" si="17"/>
        <v>3.2110291433108311</v>
      </c>
      <c r="G132" s="59">
        <f t="shared" si="18"/>
        <v>3.9641874413060698</v>
      </c>
      <c r="H132" s="59">
        <f t="shared" si="19"/>
        <v>0.6895140377462603</v>
      </c>
      <c r="I132" s="75">
        <f t="shared" si="16"/>
        <v>7.8647306223631617</v>
      </c>
      <c r="J132" s="51"/>
      <c r="K132" s="79"/>
      <c r="L132" s="77"/>
      <c r="M132" s="77"/>
      <c r="N132" s="54"/>
      <c r="O132" s="62">
        <f t="shared" si="30"/>
        <v>0</v>
      </c>
      <c r="P132" s="62">
        <f t="shared" si="29"/>
        <v>0</v>
      </c>
      <c r="Q132" s="62">
        <f t="shared" si="29"/>
        <v>0</v>
      </c>
      <c r="R132" s="56"/>
      <c r="S132" s="57">
        <f t="shared" si="20"/>
        <v>0.41743378863040803</v>
      </c>
      <c r="T132" s="57">
        <f t="shared" si="21"/>
        <v>1.5856749765224281</v>
      </c>
      <c r="U132" s="57">
        <f t="shared" si="22"/>
        <v>6.8951403774626038E-2</v>
      </c>
      <c r="V132" s="56"/>
      <c r="W132" s="57">
        <f t="shared" si="23"/>
        <v>0.513764662929733</v>
      </c>
      <c r="X132" s="57">
        <f t="shared" si="24"/>
        <v>1.7838843485877314</v>
      </c>
      <c r="Y132" s="57">
        <f t="shared" si="25"/>
        <v>0.10342710566193904</v>
      </c>
      <c r="Z132" s="56"/>
      <c r="AA132" s="57">
        <f t="shared" si="26"/>
        <v>0.61009553722905796</v>
      </c>
      <c r="AB132" s="57">
        <f t="shared" si="27"/>
        <v>1.9820937206530349</v>
      </c>
      <c r="AC132" s="57">
        <f t="shared" si="28"/>
        <v>0.13790280754925208</v>
      </c>
    </row>
    <row r="133" spans="2:29" s="5" customFormat="1" ht="18.75" customHeight="1" x14ac:dyDescent="0.4">
      <c r="B133" s="158">
        <v>73125591</v>
      </c>
      <c r="D133" s="126" t="s">
        <v>83</v>
      </c>
      <c r="E133" s="48">
        <v>8440</v>
      </c>
      <c r="F133" s="49">
        <f t="shared" si="17"/>
        <v>1.2661100663183098</v>
      </c>
      <c r="G133" s="49">
        <f t="shared" si="18"/>
        <v>1.5630806822996137</v>
      </c>
      <c r="H133" s="49">
        <f t="shared" si="19"/>
        <v>0.27187565889177473</v>
      </c>
      <c r="I133" s="50">
        <f t="shared" si="16"/>
        <v>3.1010664075096983</v>
      </c>
      <c r="J133" s="51"/>
      <c r="K133" s="52"/>
      <c r="L133" s="53"/>
      <c r="M133" s="53"/>
      <c r="N133" s="54"/>
      <c r="O133" s="55">
        <f t="shared" si="30"/>
        <v>0</v>
      </c>
      <c r="P133" s="55">
        <f t="shared" si="29"/>
        <v>0</v>
      </c>
      <c r="Q133" s="55">
        <f t="shared" si="29"/>
        <v>0</v>
      </c>
      <c r="R133" s="56"/>
      <c r="S133" s="49">
        <f t="shared" si="20"/>
        <v>0.16459430862138028</v>
      </c>
      <c r="T133" s="49">
        <f t="shared" si="21"/>
        <v>0.62523227291984551</v>
      </c>
      <c r="U133" s="49">
        <f t="shared" si="22"/>
        <v>2.7187565889177475E-2</v>
      </c>
      <c r="V133" s="57"/>
      <c r="W133" s="49">
        <f t="shared" si="23"/>
        <v>0.20257761061092958</v>
      </c>
      <c r="X133" s="49">
        <f t="shared" si="24"/>
        <v>0.70338630703482619</v>
      </c>
      <c r="Y133" s="49">
        <f t="shared" si="25"/>
        <v>4.0781348833766211E-2</v>
      </c>
      <c r="Z133" s="57"/>
      <c r="AA133" s="49">
        <f t="shared" si="26"/>
        <v>0.24056091260047888</v>
      </c>
      <c r="AB133" s="49">
        <f t="shared" si="27"/>
        <v>0.78154034114980686</v>
      </c>
      <c r="AC133" s="49">
        <f t="shared" si="28"/>
        <v>5.437513177835495E-2</v>
      </c>
    </row>
    <row r="134" spans="2:29" s="5" customFormat="1" ht="18.75" customHeight="1" x14ac:dyDescent="0.4">
      <c r="B134" s="159">
        <v>73215208</v>
      </c>
      <c r="D134" s="125" t="s">
        <v>84</v>
      </c>
      <c r="E134" s="74">
        <v>11408</v>
      </c>
      <c r="F134" s="59">
        <f t="shared" si="17"/>
        <v>1.7113487721041798</v>
      </c>
      <c r="G134" s="59">
        <f t="shared" si="18"/>
        <v>2.1127517089661132</v>
      </c>
      <c r="H134" s="59">
        <f t="shared" si="19"/>
        <v>0.36748311808499601</v>
      </c>
      <c r="I134" s="75">
        <f t="shared" si="16"/>
        <v>4.1915835991552886</v>
      </c>
      <c r="J134" s="51"/>
      <c r="K134" s="76"/>
      <c r="L134" s="77"/>
      <c r="M134" s="77"/>
      <c r="N134" s="54"/>
      <c r="O134" s="78">
        <f t="shared" si="30"/>
        <v>0</v>
      </c>
      <c r="P134" s="78">
        <f t="shared" si="29"/>
        <v>0</v>
      </c>
      <c r="Q134" s="78">
        <f t="shared" si="29"/>
        <v>0</v>
      </c>
      <c r="R134" s="56"/>
      <c r="S134" s="57">
        <f t="shared" si="20"/>
        <v>0.22247534037354338</v>
      </c>
      <c r="T134" s="57">
        <f t="shared" si="21"/>
        <v>0.8451006835864453</v>
      </c>
      <c r="U134" s="57">
        <f t="shared" si="22"/>
        <v>3.6748311808499599E-2</v>
      </c>
      <c r="V134" s="51"/>
      <c r="W134" s="57">
        <f t="shared" si="23"/>
        <v>0.27381580353666879</v>
      </c>
      <c r="X134" s="57">
        <f t="shared" si="24"/>
        <v>0.950738269034751</v>
      </c>
      <c r="Y134" s="57">
        <f t="shared" si="25"/>
        <v>5.5122467712749403E-2</v>
      </c>
      <c r="Z134" s="51"/>
      <c r="AA134" s="57">
        <f t="shared" si="26"/>
        <v>0.32515626669979414</v>
      </c>
      <c r="AB134" s="57">
        <f t="shared" si="27"/>
        <v>1.0563758544830566</v>
      </c>
      <c r="AC134" s="57">
        <f t="shared" si="28"/>
        <v>7.3496623616999199E-2</v>
      </c>
    </row>
    <row r="135" spans="2:29" s="5" customFormat="1" ht="18.75" customHeight="1" x14ac:dyDescent="0.4">
      <c r="B135" s="158">
        <v>74133515</v>
      </c>
      <c r="D135" s="126" t="s">
        <v>85</v>
      </c>
      <c r="E135" s="48">
        <v>3665</v>
      </c>
      <c r="F135" s="49">
        <f t="shared" si="17"/>
        <v>0.54979779538585372</v>
      </c>
      <c r="G135" s="49">
        <f t="shared" si="18"/>
        <v>0.67875482234929907</v>
      </c>
      <c r="H135" s="49">
        <f t="shared" si="19"/>
        <v>0.11805974998084767</v>
      </c>
      <c r="I135" s="50">
        <f t="shared" si="16"/>
        <v>1.3466123677160007</v>
      </c>
      <c r="J135" s="51"/>
      <c r="K135" s="52"/>
      <c r="L135" s="53"/>
      <c r="M135" s="53"/>
      <c r="N135" s="54"/>
      <c r="O135" s="55">
        <f t="shared" si="30"/>
        <v>0</v>
      </c>
      <c r="P135" s="55">
        <f t="shared" si="29"/>
        <v>0</v>
      </c>
      <c r="Q135" s="55">
        <f t="shared" si="29"/>
        <v>0</v>
      </c>
      <c r="R135" s="56"/>
      <c r="S135" s="49">
        <f t="shared" si="20"/>
        <v>7.1473713400160982E-2</v>
      </c>
      <c r="T135" s="49">
        <f t="shared" si="21"/>
        <v>0.27150192893971964</v>
      </c>
      <c r="U135" s="49">
        <f t="shared" si="22"/>
        <v>1.1805974998084768E-2</v>
      </c>
      <c r="V135" s="57"/>
      <c r="W135" s="49">
        <f t="shared" si="23"/>
        <v>8.7967647261736601E-2</v>
      </c>
      <c r="X135" s="49">
        <f t="shared" si="24"/>
        <v>0.30543967005718459</v>
      </c>
      <c r="Y135" s="49">
        <f t="shared" si="25"/>
        <v>1.770896249712715E-2</v>
      </c>
      <c r="Z135" s="57"/>
      <c r="AA135" s="49">
        <f t="shared" si="26"/>
        <v>0.10446158112331221</v>
      </c>
      <c r="AB135" s="49">
        <f t="shared" si="27"/>
        <v>0.33937741117464953</v>
      </c>
      <c r="AC135" s="49">
        <f t="shared" si="28"/>
        <v>2.3611949996169536E-2</v>
      </c>
    </row>
    <row r="136" spans="2:29" s="5" customFormat="1" ht="35.25" customHeight="1" x14ac:dyDescent="0.4">
      <c r="B136" s="159">
        <v>74137462</v>
      </c>
      <c r="D136" s="132" t="s">
        <v>247</v>
      </c>
      <c r="E136" s="74">
        <v>3491</v>
      </c>
      <c r="F136" s="59">
        <f t="shared" si="17"/>
        <v>0.52369552624611604</v>
      </c>
      <c r="G136" s="59">
        <f t="shared" si="18"/>
        <v>0.64653017321184258</v>
      </c>
      <c r="H136" s="59">
        <f t="shared" si="19"/>
        <v>0.11245473047288927</v>
      </c>
      <c r="I136" s="75">
        <f t="shared" si="16"/>
        <v>1.2826804299308479</v>
      </c>
      <c r="J136" s="51"/>
      <c r="K136" s="76"/>
      <c r="L136" s="77"/>
      <c r="M136" s="77"/>
      <c r="N136" s="54"/>
      <c r="O136" s="78">
        <f t="shared" si="30"/>
        <v>0</v>
      </c>
      <c r="P136" s="78">
        <f t="shared" si="29"/>
        <v>0</v>
      </c>
      <c r="Q136" s="78">
        <f t="shared" si="29"/>
        <v>0</v>
      </c>
      <c r="R136" s="56"/>
      <c r="S136" s="57">
        <f t="shared" si="20"/>
        <v>6.8080418411995081E-2</v>
      </c>
      <c r="T136" s="57">
        <f t="shared" si="21"/>
        <v>0.25861206928473707</v>
      </c>
      <c r="U136" s="57">
        <f t="shared" si="22"/>
        <v>1.1245473047288929E-2</v>
      </c>
      <c r="V136" s="51"/>
      <c r="W136" s="57">
        <f t="shared" si="23"/>
        <v>8.3791284199378563E-2</v>
      </c>
      <c r="X136" s="57">
        <f t="shared" si="24"/>
        <v>0.29093857794532918</v>
      </c>
      <c r="Y136" s="57">
        <f t="shared" si="25"/>
        <v>1.6868209570933389E-2</v>
      </c>
      <c r="Z136" s="51"/>
      <c r="AA136" s="57">
        <f t="shared" si="26"/>
        <v>9.9502149986762045E-2</v>
      </c>
      <c r="AB136" s="57">
        <f t="shared" si="27"/>
        <v>0.32326508660592129</v>
      </c>
      <c r="AC136" s="57">
        <f t="shared" si="28"/>
        <v>2.2490946094577857E-2</v>
      </c>
    </row>
    <row r="137" spans="2:29" s="5" customFormat="1" ht="18.75" customHeight="1" x14ac:dyDescent="0.4">
      <c r="B137" s="158">
        <v>74138026</v>
      </c>
      <c r="D137" s="126" t="s">
        <v>86</v>
      </c>
      <c r="E137" s="48">
        <v>1953</v>
      </c>
      <c r="F137" s="49">
        <f t="shared" si="17"/>
        <v>0.29297546913740036</v>
      </c>
      <c r="G137" s="49">
        <f t="shared" si="18"/>
        <v>0.36169390669800305</v>
      </c>
      <c r="H137" s="49">
        <f t="shared" si="19"/>
        <v>6.2911512063463987E-2</v>
      </c>
      <c r="I137" s="50">
        <f t="shared" si="16"/>
        <v>0.71758088789886743</v>
      </c>
      <c r="J137" s="51"/>
      <c r="K137" s="52"/>
      <c r="L137" s="53"/>
      <c r="M137" s="53"/>
      <c r="N137" s="54"/>
      <c r="O137" s="55">
        <f t="shared" si="30"/>
        <v>0</v>
      </c>
      <c r="P137" s="55">
        <f t="shared" si="29"/>
        <v>0</v>
      </c>
      <c r="Q137" s="55">
        <f t="shared" si="29"/>
        <v>0</v>
      </c>
      <c r="R137" s="56"/>
      <c r="S137" s="49">
        <f t="shared" si="20"/>
        <v>3.8086810987862048E-2</v>
      </c>
      <c r="T137" s="49">
        <f t="shared" si="21"/>
        <v>0.14467756267920123</v>
      </c>
      <c r="U137" s="49">
        <f t="shared" si="22"/>
        <v>6.2911512063463992E-3</v>
      </c>
      <c r="V137" s="57"/>
      <c r="W137" s="49">
        <f t="shared" si="23"/>
        <v>4.687607506198406E-2</v>
      </c>
      <c r="X137" s="49">
        <f t="shared" si="24"/>
        <v>0.16276225801410138</v>
      </c>
      <c r="Y137" s="49">
        <f t="shared" si="25"/>
        <v>9.4367268095195984E-3</v>
      </c>
      <c r="Z137" s="57"/>
      <c r="AA137" s="49">
        <f t="shared" si="26"/>
        <v>5.5665339136106065E-2</v>
      </c>
      <c r="AB137" s="49">
        <f t="shared" si="27"/>
        <v>0.18084695334900153</v>
      </c>
      <c r="AC137" s="49">
        <f t="shared" si="28"/>
        <v>1.2582302412692798E-2</v>
      </c>
    </row>
    <row r="138" spans="2:29" s="5" customFormat="1" ht="18.75" customHeight="1" x14ac:dyDescent="0.4">
      <c r="B138" s="159">
        <v>74138094</v>
      </c>
      <c r="D138" s="125" t="s">
        <v>87</v>
      </c>
      <c r="E138" s="74">
        <v>5825</v>
      </c>
      <c r="F138" s="59">
        <f t="shared" si="17"/>
        <v>0.8738259640170799</v>
      </c>
      <c r="G138" s="59">
        <f t="shared" si="18"/>
        <v>1.0787849495728969</v>
      </c>
      <c r="H138" s="59">
        <f t="shared" si="19"/>
        <v>0.18763930249343458</v>
      </c>
      <c r="I138" s="75">
        <f t="shared" si="16"/>
        <v>2.1402502160834116</v>
      </c>
      <c r="J138" s="51"/>
      <c r="K138" s="76"/>
      <c r="L138" s="77"/>
      <c r="M138" s="77"/>
      <c r="N138" s="54"/>
      <c r="O138" s="78">
        <f t="shared" si="30"/>
        <v>0</v>
      </c>
      <c r="P138" s="78">
        <f t="shared" si="29"/>
        <v>0</v>
      </c>
      <c r="Q138" s="78">
        <f t="shared" si="29"/>
        <v>0</v>
      </c>
      <c r="R138" s="56"/>
      <c r="S138" s="57">
        <f t="shared" si="20"/>
        <v>0.11359737532222039</v>
      </c>
      <c r="T138" s="57">
        <f t="shared" si="21"/>
        <v>0.43151397982915879</v>
      </c>
      <c r="U138" s="57">
        <f t="shared" si="22"/>
        <v>1.8763930249343461E-2</v>
      </c>
      <c r="V138" s="51"/>
      <c r="W138" s="57">
        <f t="shared" si="23"/>
        <v>0.1398121542427328</v>
      </c>
      <c r="X138" s="57">
        <f t="shared" si="24"/>
        <v>0.48545322730780366</v>
      </c>
      <c r="Y138" s="57">
        <f t="shared" si="25"/>
        <v>2.8145895374015184E-2</v>
      </c>
      <c r="Z138" s="51"/>
      <c r="AA138" s="57">
        <f t="shared" si="26"/>
        <v>0.16602693316324518</v>
      </c>
      <c r="AB138" s="57">
        <f t="shared" si="27"/>
        <v>0.53939247478644847</v>
      </c>
      <c r="AC138" s="57">
        <f t="shared" si="28"/>
        <v>3.7527860498686921E-2</v>
      </c>
    </row>
    <row r="139" spans="2:29" s="5" customFormat="1" ht="18.75" customHeight="1" x14ac:dyDescent="0.4">
      <c r="B139" s="158">
        <v>74139449</v>
      </c>
      <c r="D139" s="126" t="s">
        <v>89</v>
      </c>
      <c r="E139" s="48">
        <v>4091</v>
      </c>
      <c r="F139" s="49">
        <f t="shared" si="17"/>
        <v>0.61370335086590111</v>
      </c>
      <c r="G139" s="49">
        <f t="shared" si="18"/>
        <v>0.75764965299617537</v>
      </c>
      <c r="H139" s="49">
        <f t="shared" si="19"/>
        <v>0.13178238394860786</v>
      </c>
      <c r="I139" s="50">
        <f t="shared" si="16"/>
        <v>1.5031353878106843</v>
      </c>
      <c r="J139" s="51"/>
      <c r="K139" s="52"/>
      <c r="L139" s="53"/>
      <c r="M139" s="53"/>
      <c r="N139" s="54"/>
      <c r="O139" s="55">
        <f t="shared" si="30"/>
        <v>0</v>
      </c>
      <c r="P139" s="55">
        <f t="shared" si="29"/>
        <v>0</v>
      </c>
      <c r="Q139" s="55">
        <f t="shared" si="29"/>
        <v>0</v>
      </c>
      <c r="R139" s="56"/>
      <c r="S139" s="49">
        <f t="shared" si="20"/>
        <v>7.9781435612567148E-2</v>
      </c>
      <c r="T139" s="49">
        <f t="shared" si="21"/>
        <v>0.30305986119847017</v>
      </c>
      <c r="U139" s="49">
        <f t="shared" si="22"/>
        <v>1.3178238394860787E-2</v>
      </c>
      <c r="V139" s="57"/>
      <c r="W139" s="49">
        <f t="shared" si="23"/>
        <v>9.8192536138544173E-2</v>
      </c>
      <c r="X139" s="49">
        <f t="shared" si="24"/>
        <v>0.34094234384827893</v>
      </c>
      <c r="Y139" s="49">
        <f t="shared" si="25"/>
        <v>1.9767357592291177E-2</v>
      </c>
      <c r="Z139" s="57"/>
      <c r="AA139" s="49">
        <f t="shared" si="26"/>
        <v>0.11660363666452121</v>
      </c>
      <c r="AB139" s="49">
        <f t="shared" si="27"/>
        <v>0.37882482649808769</v>
      </c>
      <c r="AC139" s="49">
        <f t="shared" si="28"/>
        <v>2.6356476789721573E-2</v>
      </c>
    </row>
    <row r="140" spans="2:29" s="5" customFormat="1" ht="18.75" customHeight="1" x14ac:dyDescent="0.4">
      <c r="B140" s="159">
        <v>74148417</v>
      </c>
      <c r="D140" s="125" t="s">
        <v>90</v>
      </c>
      <c r="E140" s="74">
        <v>6117</v>
      </c>
      <c r="F140" s="59">
        <f t="shared" si="17"/>
        <v>0.91762977199870854</v>
      </c>
      <c r="G140" s="59">
        <f t="shared" si="18"/>
        <v>1.1328630964012723</v>
      </c>
      <c r="H140" s="59">
        <f t="shared" si="19"/>
        <v>0.19704542718495094</v>
      </c>
      <c r="I140" s="75">
        <f t="shared" si="16"/>
        <v>2.2475382955849317</v>
      </c>
      <c r="J140" s="51"/>
      <c r="K140" s="76"/>
      <c r="L140" s="77"/>
      <c r="M140" s="77"/>
      <c r="N140" s="54"/>
      <c r="O140" s="78">
        <f t="shared" si="30"/>
        <v>0</v>
      </c>
      <c r="P140" s="78">
        <f t="shared" si="29"/>
        <v>0</v>
      </c>
      <c r="Q140" s="78">
        <f t="shared" si="29"/>
        <v>0</v>
      </c>
      <c r="R140" s="56"/>
      <c r="S140" s="57">
        <f t="shared" si="20"/>
        <v>0.11929187035983212</v>
      </c>
      <c r="T140" s="57">
        <f t="shared" si="21"/>
        <v>0.45314523856050892</v>
      </c>
      <c r="U140" s="57">
        <f t="shared" si="22"/>
        <v>1.9704542718495095E-2</v>
      </c>
      <c r="V140" s="51"/>
      <c r="W140" s="57">
        <f t="shared" si="23"/>
        <v>0.14682076351979337</v>
      </c>
      <c r="X140" s="57">
        <f t="shared" si="24"/>
        <v>0.50978839338057258</v>
      </c>
      <c r="Y140" s="57">
        <f t="shared" si="25"/>
        <v>2.9556814077742639E-2</v>
      </c>
      <c r="Z140" s="51"/>
      <c r="AA140" s="57">
        <f t="shared" si="26"/>
        <v>0.17434965667975463</v>
      </c>
      <c r="AB140" s="57">
        <f t="shared" si="27"/>
        <v>0.56643154820063613</v>
      </c>
      <c r="AC140" s="57">
        <f t="shared" si="28"/>
        <v>3.9409085436990191E-2</v>
      </c>
    </row>
    <row r="141" spans="2:29" s="5" customFormat="1" ht="18.75" customHeight="1" x14ac:dyDescent="0.4">
      <c r="B141" s="158">
        <v>74148485</v>
      </c>
      <c r="D141" s="126" t="s">
        <v>91</v>
      </c>
      <c r="E141" s="48">
        <v>6627</v>
      </c>
      <c r="F141" s="49">
        <f t="shared" si="17"/>
        <v>0.99413642292552595</v>
      </c>
      <c r="G141" s="49">
        <f t="shared" si="18"/>
        <v>1.2273146542179552</v>
      </c>
      <c r="H141" s="49">
        <f t="shared" si="19"/>
        <v>0.21347393263931175</v>
      </c>
      <c r="I141" s="50">
        <f t="shared" si="16"/>
        <v>2.4349250097827926</v>
      </c>
      <c r="J141" s="51"/>
      <c r="K141" s="52"/>
      <c r="L141" s="53"/>
      <c r="M141" s="53"/>
      <c r="N141" s="54"/>
      <c r="O141" s="55">
        <f t="shared" si="30"/>
        <v>0</v>
      </c>
      <c r="P141" s="55">
        <f t="shared" si="29"/>
        <v>0</v>
      </c>
      <c r="Q141" s="55">
        <f t="shared" si="29"/>
        <v>0</v>
      </c>
      <c r="R141" s="56"/>
      <c r="S141" s="49">
        <f t="shared" si="20"/>
        <v>0.12923773498031838</v>
      </c>
      <c r="T141" s="49">
        <f t="shared" si="21"/>
        <v>0.49092586168718211</v>
      </c>
      <c r="U141" s="49">
        <f t="shared" si="22"/>
        <v>2.1347393263931175E-2</v>
      </c>
      <c r="V141" s="57"/>
      <c r="W141" s="49">
        <f t="shared" si="23"/>
        <v>0.15906182766808416</v>
      </c>
      <c r="X141" s="49">
        <f t="shared" si="24"/>
        <v>0.55229159439807984</v>
      </c>
      <c r="Y141" s="49">
        <f t="shared" si="25"/>
        <v>3.2021089895896762E-2</v>
      </c>
      <c r="Z141" s="57"/>
      <c r="AA141" s="49">
        <f t="shared" si="26"/>
        <v>0.18888592035584995</v>
      </c>
      <c r="AB141" s="49">
        <f t="shared" si="27"/>
        <v>0.61365732710897758</v>
      </c>
      <c r="AC141" s="49">
        <f t="shared" si="28"/>
        <v>4.269478652786235E-2</v>
      </c>
    </row>
    <row r="142" spans="2:29" s="5" customFormat="1" ht="18.75" customHeight="1" x14ac:dyDescent="0.4">
      <c r="B142" s="159">
        <v>77355219</v>
      </c>
      <c r="D142" s="125" t="s">
        <v>92</v>
      </c>
      <c r="E142" s="74">
        <v>781</v>
      </c>
      <c r="F142" s="59">
        <f t="shared" si="17"/>
        <v>0.11716018504675355</v>
      </c>
      <c r="G142" s="59">
        <f t="shared" si="18"/>
        <v>0.14464052285260645</v>
      </c>
      <c r="H142" s="59">
        <f t="shared" si="19"/>
        <v>2.5158162274227021E-2</v>
      </c>
      <c r="I142" s="75">
        <f t="shared" si="16"/>
        <v>0.28695887017358701</v>
      </c>
      <c r="J142" s="51"/>
      <c r="K142" s="76"/>
      <c r="L142" s="77"/>
      <c r="M142" s="77"/>
      <c r="N142" s="54"/>
      <c r="O142" s="78">
        <f t="shared" si="30"/>
        <v>0</v>
      </c>
      <c r="P142" s="78">
        <f t="shared" si="29"/>
        <v>0</v>
      </c>
      <c r="Q142" s="78">
        <f t="shared" si="29"/>
        <v>0</v>
      </c>
      <c r="R142" s="56"/>
      <c r="S142" s="57">
        <f t="shared" si="20"/>
        <v>1.5230824056077962E-2</v>
      </c>
      <c r="T142" s="57">
        <f t="shared" si="21"/>
        <v>5.7856209141042586E-2</v>
      </c>
      <c r="U142" s="57">
        <f t="shared" si="22"/>
        <v>2.5158162274227023E-3</v>
      </c>
      <c r="V142" s="51"/>
      <c r="W142" s="57">
        <f t="shared" si="23"/>
        <v>1.8745629607480569E-2</v>
      </c>
      <c r="X142" s="57">
        <f t="shared" si="24"/>
        <v>6.5088235283672899E-2</v>
      </c>
      <c r="Y142" s="57">
        <f t="shared" si="25"/>
        <v>3.7737243411340529E-3</v>
      </c>
      <c r="Z142" s="51"/>
      <c r="AA142" s="57">
        <f t="shared" si="26"/>
        <v>2.2260435158883173E-2</v>
      </c>
      <c r="AB142" s="57">
        <f t="shared" si="27"/>
        <v>7.2320261426303226E-2</v>
      </c>
      <c r="AC142" s="57">
        <f t="shared" si="28"/>
        <v>5.0316324548454047E-3</v>
      </c>
    </row>
    <row r="143" spans="2:29" s="5" customFormat="1" ht="18.75" customHeight="1" x14ac:dyDescent="0.4">
      <c r="B143" s="158">
        <v>77355554</v>
      </c>
      <c r="D143" s="126" t="s">
        <v>93</v>
      </c>
      <c r="E143" s="48">
        <v>1996</v>
      </c>
      <c r="F143" s="49">
        <f t="shared" si="17"/>
        <v>0.29942602990181827</v>
      </c>
      <c r="G143" s="49">
        <f t="shared" si="18"/>
        <v>0.36965746941588024</v>
      </c>
      <c r="H143" s="49">
        <f t="shared" si="19"/>
        <v>6.4296660562557145E-2</v>
      </c>
      <c r="I143" s="50">
        <f t="shared" si="16"/>
        <v>0.73338015988025562</v>
      </c>
      <c r="J143" s="51"/>
      <c r="K143" s="52"/>
      <c r="L143" s="53"/>
      <c r="M143" s="53"/>
      <c r="N143" s="54"/>
      <c r="O143" s="55">
        <f t="shared" si="30"/>
        <v>0</v>
      </c>
      <c r="P143" s="55">
        <f t="shared" si="29"/>
        <v>0</v>
      </c>
      <c r="Q143" s="55">
        <f t="shared" si="29"/>
        <v>0</v>
      </c>
      <c r="R143" s="56"/>
      <c r="S143" s="49">
        <f t="shared" si="20"/>
        <v>3.8925383887236376E-2</v>
      </c>
      <c r="T143" s="49">
        <f t="shared" si="21"/>
        <v>0.14786298776635209</v>
      </c>
      <c r="U143" s="49">
        <f t="shared" si="22"/>
        <v>6.429666056255715E-3</v>
      </c>
      <c r="V143" s="57"/>
      <c r="W143" s="49">
        <f t="shared" si="23"/>
        <v>4.7908164784290927E-2</v>
      </c>
      <c r="X143" s="49">
        <f t="shared" si="24"/>
        <v>0.16634586123714612</v>
      </c>
      <c r="Y143" s="49">
        <f t="shared" si="25"/>
        <v>9.6444990843835721E-3</v>
      </c>
      <c r="Z143" s="57"/>
      <c r="AA143" s="49">
        <f t="shared" si="26"/>
        <v>5.6890945681345471E-2</v>
      </c>
      <c r="AB143" s="49">
        <f t="shared" si="27"/>
        <v>0.18482873470794012</v>
      </c>
      <c r="AC143" s="49">
        <f t="shared" si="28"/>
        <v>1.285933211251143E-2</v>
      </c>
    </row>
    <row r="144" spans="2:29" s="5" customFormat="1" ht="18.75" customHeight="1" x14ac:dyDescent="0.4">
      <c r="B144" s="159">
        <v>77583100</v>
      </c>
      <c r="D144" s="125" t="s">
        <v>94</v>
      </c>
      <c r="E144" s="74">
        <v>24693</v>
      </c>
      <c r="F144" s="59">
        <f t="shared" si="17"/>
        <v>3.7042720222272534</v>
      </c>
      <c r="G144" s="59">
        <f t="shared" si="18"/>
        <v>4.573122190524213</v>
      </c>
      <c r="H144" s="59">
        <f t="shared" si="19"/>
        <v>0.7954295787931982</v>
      </c>
      <c r="I144" s="75">
        <f t="shared" si="16"/>
        <v>9.0728237915446659</v>
      </c>
      <c r="J144" s="51"/>
      <c r="K144" s="79"/>
      <c r="L144" s="77"/>
      <c r="M144" s="77"/>
      <c r="N144" s="54"/>
      <c r="O144" s="78">
        <f t="shared" si="30"/>
        <v>0</v>
      </c>
      <c r="P144" s="78">
        <f t="shared" si="29"/>
        <v>0</v>
      </c>
      <c r="Q144" s="78">
        <f t="shared" si="29"/>
        <v>0</v>
      </c>
      <c r="R144" s="56"/>
      <c r="S144" s="57">
        <f t="shared" si="20"/>
        <v>0.48155536288954298</v>
      </c>
      <c r="T144" s="57">
        <f t="shared" si="21"/>
        <v>1.8292488762096852</v>
      </c>
      <c r="U144" s="57">
        <f t="shared" si="22"/>
        <v>7.9542957879319823E-2</v>
      </c>
      <c r="V144" s="51"/>
      <c r="W144" s="57">
        <f t="shared" si="23"/>
        <v>0.59268352355636056</v>
      </c>
      <c r="X144" s="57">
        <f t="shared" si="24"/>
        <v>2.0579049857358958</v>
      </c>
      <c r="Y144" s="57">
        <f t="shared" si="25"/>
        <v>0.11931443681897973</v>
      </c>
      <c r="Z144" s="51"/>
      <c r="AA144" s="57">
        <f t="shared" si="26"/>
        <v>0.70381168422317819</v>
      </c>
      <c r="AB144" s="57">
        <f t="shared" si="27"/>
        <v>2.2865610952621065</v>
      </c>
      <c r="AC144" s="57">
        <f t="shared" si="28"/>
        <v>0.15908591575863965</v>
      </c>
    </row>
    <row r="145" spans="2:29" s="5" customFormat="1" ht="18.75" customHeight="1" x14ac:dyDescent="0.4">
      <c r="B145" s="158">
        <v>77584848</v>
      </c>
      <c r="D145" s="126" t="s">
        <v>95</v>
      </c>
      <c r="E145" s="48">
        <v>211</v>
      </c>
      <c r="F145" s="49">
        <f t="shared" si="17"/>
        <v>3.1652751657957744E-2</v>
      </c>
      <c r="G145" s="49">
        <f t="shared" si="18"/>
        <v>3.9077017057490344E-2</v>
      </c>
      <c r="H145" s="49">
        <f t="shared" si="19"/>
        <v>6.7968914722943679E-3</v>
      </c>
      <c r="I145" s="50">
        <f t="shared" si="16"/>
        <v>7.7526660187742458E-2</v>
      </c>
      <c r="J145" s="51"/>
      <c r="K145" s="52"/>
      <c r="L145" s="53"/>
      <c r="M145" s="53"/>
      <c r="N145" s="54"/>
      <c r="O145" s="55">
        <f t="shared" si="30"/>
        <v>0</v>
      </c>
      <c r="P145" s="55">
        <f t="shared" si="29"/>
        <v>0</v>
      </c>
      <c r="Q145" s="55">
        <f t="shared" si="29"/>
        <v>0</v>
      </c>
      <c r="R145" s="56"/>
      <c r="S145" s="49">
        <f t="shared" si="20"/>
        <v>4.1148577155345071E-3</v>
      </c>
      <c r="T145" s="49">
        <f t="shared" si="21"/>
        <v>1.5630806822996137E-2</v>
      </c>
      <c r="U145" s="49">
        <f t="shared" si="22"/>
        <v>6.7968914722943679E-4</v>
      </c>
      <c r="V145" s="57"/>
      <c r="W145" s="49">
        <f t="shared" si="23"/>
        <v>5.0644402652732391E-3</v>
      </c>
      <c r="X145" s="49">
        <f t="shared" si="24"/>
        <v>1.7584657675870655E-2</v>
      </c>
      <c r="Y145" s="49">
        <f t="shared" si="25"/>
        <v>1.0195337208441552E-3</v>
      </c>
      <c r="Z145" s="57"/>
      <c r="AA145" s="49">
        <f t="shared" si="26"/>
        <v>6.0140228150119711E-3</v>
      </c>
      <c r="AB145" s="49">
        <f t="shared" si="27"/>
        <v>1.9538508528745172E-2</v>
      </c>
      <c r="AC145" s="49">
        <f t="shared" si="28"/>
        <v>1.3593782944588736E-3</v>
      </c>
    </row>
    <row r="146" spans="2:29" s="5" customFormat="1" ht="18.75" customHeight="1" x14ac:dyDescent="0.4">
      <c r="B146" s="159">
        <v>77584916</v>
      </c>
      <c r="D146" s="125" t="s">
        <v>96</v>
      </c>
      <c r="E146" s="74">
        <v>14700</v>
      </c>
      <c r="F146" s="59">
        <f t="shared" si="17"/>
        <v>2.2051917031847337</v>
      </c>
      <c r="G146" s="59">
        <f t="shared" si="18"/>
        <v>2.7224272547161519</v>
      </c>
      <c r="H146" s="59">
        <f t="shared" si="19"/>
        <v>0.47352751015510525</v>
      </c>
      <c r="I146" s="75">
        <f t="shared" si="16"/>
        <v>5.4011464680559911</v>
      </c>
      <c r="J146" s="51"/>
      <c r="K146" s="79"/>
      <c r="L146" s="77"/>
      <c r="M146" s="77"/>
      <c r="N146" s="54"/>
      <c r="O146" s="78">
        <f t="shared" si="30"/>
        <v>0</v>
      </c>
      <c r="P146" s="78">
        <f t="shared" si="29"/>
        <v>0</v>
      </c>
      <c r="Q146" s="78">
        <f t="shared" si="29"/>
        <v>0</v>
      </c>
      <c r="R146" s="56"/>
      <c r="S146" s="57">
        <f t="shared" si="20"/>
        <v>0.2866749214140154</v>
      </c>
      <c r="T146" s="57">
        <f t="shared" si="21"/>
        <v>1.0889709018864608</v>
      </c>
      <c r="U146" s="57">
        <f t="shared" si="22"/>
        <v>4.7352751015510529E-2</v>
      </c>
      <c r="V146" s="51"/>
      <c r="W146" s="57">
        <f t="shared" si="23"/>
        <v>0.35283067250955741</v>
      </c>
      <c r="X146" s="57">
        <f t="shared" si="24"/>
        <v>1.2250922646222684</v>
      </c>
      <c r="Y146" s="57">
        <f t="shared" si="25"/>
        <v>7.102912652326579E-2</v>
      </c>
      <c r="Z146" s="51"/>
      <c r="AA146" s="57">
        <f t="shared" si="26"/>
        <v>0.41898642360509941</v>
      </c>
      <c r="AB146" s="57">
        <f t="shared" si="27"/>
        <v>1.3612136273580759</v>
      </c>
      <c r="AC146" s="57">
        <f t="shared" si="28"/>
        <v>9.4705502031021058E-2</v>
      </c>
    </row>
    <row r="147" spans="2:29" s="5" customFormat="1" ht="4.5" customHeight="1" x14ac:dyDescent="0.4">
      <c r="B147" s="158"/>
      <c r="D147" s="126"/>
      <c r="E147" s="48"/>
      <c r="F147" s="49"/>
      <c r="G147" s="49"/>
      <c r="H147" s="49"/>
      <c r="I147" s="50"/>
      <c r="J147" s="51"/>
      <c r="K147" s="52"/>
      <c r="L147" s="53"/>
      <c r="M147" s="53"/>
      <c r="N147" s="54"/>
      <c r="O147" s="55"/>
      <c r="P147" s="55"/>
      <c r="Q147" s="55"/>
      <c r="R147" s="56"/>
      <c r="S147" s="49"/>
      <c r="T147" s="49"/>
      <c r="U147" s="49"/>
      <c r="V147" s="56"/>
      <c r="W147" s="49"/>
      <c r="X147" s="49"/>
      <c r="Y147" s="49"/>
      <c r="Z147" s="56"/>
      <c r="AA147" s="49"/>
      <c r="AB147" s="49"/>
      <c r="AC147" s="49"/>
    </row>
    <row r="148" spans="2:29" s="5" customFormat="1" ht="18.75" customHeight="1" x14ac:dyDescent="0.4">
      <c r="B148" s="159">
        <v>77584963</v>
      </c>
      <c r="D148" s="127" t="s">
        <v>97</v>
      </c>
      <c r="E148" s="58">
        <v>29225</v>
      </c>
      <c r="F148" s="59">
        <f t="shared" si="17"/>
        <v>4.3841311241886967</v>
      </c>
      <c r="G148" s="59">
        <f t="shared" si="18"/>
        <v>5.4124446611618735</v>
      </c>
      <c r="H148" s="59">
        <f t="shared" si="19"/>
        <v>0.94141778804645926</v>
      </c>
      <c r="I148" s="60">
        <f t="shared" ref="I148:I192" si="31">SUM(F148:H148)</f>
        <v>10.737993573397029</v>
      </c>
      <c r="J148" s="51"/>
      <c r="K148" s="61"/>
      <c r="L148" s="54"/>
      <c r="M148" s="54"/>
      <c r="N148" s="54"/>
      <c r="O148" s="62">
        <f t="shared" si="30"/>
        <v>0</v>
      </c>
      <c r="P148" s="62">
        <f t="shared" si="29"/>
        <v>0</v>
      </c>
      <c r="Q148" s="62">
        <f t="shared" si="29"/>
        <v>0</v>
      </c>
      <c r="R148" s="51"/>
      <c r="S148" s="59">
        <f t="shared" si="20"/>
        <v>0.56993704614453056</v>
      </c>
      <c r="T148" s="59">
        <f t="shared" si="21"/>
        <v>2.1649778644647495</v>
      </c>
      <c r="U148" s="59">
        <f t="shared" si="22"/>
        <v>9.4141778804645929E-2</v>
      </c>
      <c r="V148" s="59"/>
      <c r="W148" s="59">
        <f t="shared" si="23"/>
        <v>0.70146097987019151</v>
      </c>
      <c r="X148" s="59">
        <f t="shared" si="24"/>
        <v>2.4356000975228431</v>
      </c>
      <c r="Y148" s="59">
        <f t="shared" si="25"/>
        <v>0.14121266820696887</v>
      </c>
      <c r="Z148" s="59"/>
      <c r="AA148" s="59">
        <f t="shared" si="26"/>
        <v>0.83298491359585236</v>
      </c>
      <c r="AB148" s="59">
        <f t="shared" si="27"/>
        <v>2.7062223305809368</v>
      </c>
      <c r="AC148" s="59">
        <f t="shared" si="28"/>
        <v>0.18828355760929186</v>
      </c>
    </row>
    <row r="149" spans="2:29" s="5" customFormat="1" ht="18.75" customHeight="1" x14ac:dyDescent="0.4">
      <c r="B149" s="158">
        <v>77584984</v>
      </c>
      <c r="D149" s="126" t="s">
        <v>98</v>
      </c>
      <c r="E149" s="48">
        <v>4382</v>
      </c>
      <c r="F149" s="49">
        <f t="shared" si="17"/>
        <v>0.65735714580649685</v>
      </c>
      <c r="G149" s="49">
        <f t="shared" si="18"/>
        <v>0.81154260069157669</v>
      </c>
      <c r="H149" s="49">
        <f t="shared" si="19"/>
        <v>0.14115629588433137</v>
      </c>
      <c r="I149" s="50">
        <f t="shared" si="31"/>
        <v>1.6100560423824049</v>
      </c>
      <c r="J149" s="51"/>
      <c r="K149" s="52"/>
      <c r="L149" s="53"/>
      <c r="M149" s="53"/>
      <c r="N149" s="54"/>
      <c r="O149" s="55">
        <f t="shared" si="30"/>
        <v>0</v>
      </c>
      <c r="P149" s="55">
        <f t="shared" si="29"/>
        <v>0</v>
      </c>
      <c r="Q149" s="55">
        <f t="shared" si="29"/>
        <v>0</v>
      </c>
      <c r="R149" s="56"/>
      <c r="S149" s="49">
        <f t="shared" ref="S149:S192" si="32">F149*0.13</f>
        <v>8.5456428954844593E-2</v>
      </c>
      <c r="T149" s="49">
        <f t="shared" ref="T149:T192" si="33">G149*0.4</f>
        <v>0.32461704027663069</v>
      </c>
      <c r="U149" s="49">
        <f t="shared" ref="U149:U192" si="34">H149*0.1</f>
        <v>1.4115629588433138E-2</v>
      </c>
      <c r="V149" s="56"/>
      <c r="W149" s="49">
        <f t="shared" ref="W149:W192" si="35">F149*0.16</f>
        <v>0.10517714332903949</v>
      </c>
      <c r="X149" s="49">
        <f t="shared" ref="X149:X192" si="36">G149*0.45</f>
        <v>0.36519417031120954</v>
      </c>
      <c r="Y149" s="49">
        <f t="shared" ref="Y149:Y192" si="37">H149*0.15</f>
        <v>2.1173444382649707E-2</v>
      </c>
      <c r="Z149" s="56"/>
      <c r="AA149" s="49">
        <f t="shared" ref="AA149:AA192" si="38">F149*0.19</f>
        <v>0.1248978577032344</v>
      </c>
      <c r="AB149" s="49">
        <f t="shared" ref="AB149:AB192" si="39">G149*0.5</f>
        <v>0.40577130034578834</v>
      </c>
      <c r="AC149" s="49">
        <f t="shared" ref="AC149:AC192" si="40">H149*0.2</f>
        <v>2.8231259176866277E-2</v>
      </c>
    </row>
    <row r="150" spans="2:29" s="5" customFormat="1" ht="18.75" customHeight="1" x14ac:dyDescent="0.4">
      <c r="B150" s="159">
        <v>74138560</v>
      </c>
      <c r="D150" s="127" t="s">
        <v>88</v>
      </c>
      <c r="E150" s="58">
        <v>3114</v>
      </c>
      <c r="F150" s="59">
        <f t="shared" si="17"/>
        <v>0.46714060977668442</v>
      </c>
      <c r="G150" s="59">
        <f t="shared" si="18"/>
        <v>0.5767101000806869</v>
      </c>
      <c r="H150" s="59">
        <f t="shared" si="19"/>
        <v>0.10031052153897944</v>
      </c>
      <c r="I150" s="60">
        <f>SUM(F150:H150)</f>
        <v>1.1441612313963507</v>
      </c>
      <c r="J150" s="51"/>
      <c r="K150" s="61"/>
      <c r="L150" s="54"/>
      <c r="M150" s="54"/>
      <c r="N150" s="54"/>
      <c r="O150" s="62">
        <f>K150/F150</f>
        <v>0</v>
      </c>
      <c r="P150" s="62">
        <f>L150/G150</f>
        <v>0</v>
      </c>
      <c r="Q150" s="62">
        <f>M150/H150</f>
        <v>0</v>
      </c>
      <c r="R150" s="51"/>
      <c r="S150" s="59">
        <f>F150*0.13</f>
        <v>6.0728279270968979E-2</v>
      </c>
      <c r="T150" s="59">
        <f>G150*0.4</f>
        <v>0.23068404003227477</v>
      </c>
      <c r="U150" s="59">
        <f>H150*0.1</f>
        <v>1.0031052153897945E-2</v>
      </c>
      <c r="V150" s="59"/>
      <c r="W150" s="59">
        <f>F150*0.16</f>
        <v>7.4742497564269511E-2</v>
      </c>
      <c r="X150" s="59">
        <f>G150*0.45</f>
        <v>0.25951954503630914</v>
      </c>
      <c r="Y150" s="59">
        <f>H150*0.15</f>
        <v>1.5046578230846916E-2</v>
      </c>
      <c r="Z150" s="59"/>
      <c r="AA150" s="59">
        <f>F150*0.19</f>
        <v>8.8756715857570043E-2</v>
      </c>
      <c r="AB150" s="59">
        <f>G150*0.5</f>
        <v>0.28835505004034345</v>
      </c>
      <c r="AC150" s="59">
        <f>H150*0.2</f>
        <v>2.006210430779589E-2</v>
      </c>
    </row>
    <row r="151" spans="2:29" s="5" customFormat="1" ht="18.75" customHeight="1" x14ac:dyDescent="0.4">
      <c r="B151" s="158">
        <v>79314524</v>
      </c>
      <c r="D151" s="126" t="s">
        <v>99</v>
      </c>
      <c r="E151" s="48">
        <v>456</v>
      </c>
      <c r="F151" s="49">
        <f t="shared" si="17"/>
        <v>6.8405946711036628E-2</v>
      </c>
      <c r="G151" s="49">
        <f t="shared" si="18"/>
        <v>8.4450804636092877E-2</v>
      </c>
      <c r="H151" s="49">
        <f t="shared" si="19"/>
        <v>1.4689016641546121E-2</v>
      </c>
      <c r="I151" s="50">
        <f t="shared" si="31"/>
        <v>0.16754576798867563</v>
      </c>
      <c r="J151" s="51"/>
      <c r="K151" s="52"/>
      <c r="L151" s="53"/>
      <c r="M151" s="53"/>
      <c r="N151" s="54"/>
      <c r="O151" s="55">
        <f t="shared" si="30"/>
        <v>0</v>
      </c>
      <c r="P151" s="55">
        <f t="shared" si="29"/>
        <v>0</v>
      </c>
      <c r="Q151" s="55">
        <f t="shared" si="29"/>
        <v>0</v>
      </c>
      <c r="R151" s="56"/>
      <c r="S151" s="49">
        <f t="shared" si="32"/>
        <v>8.8927730724347627E-3</v>
      </c>
      <c r="T151" s="49">
        <f t="shared" si="33"/>
        <v>3.3780321854437155E-2</v>
      </c>
      <c r="U151" s="49">
        <f t="shared" si="34"/>
        <v>1.4689016641546123E-3</v>
      </c>
      <c r="V151" s="57"/>
      <c r="W151" s="49">
        <f t="shared" si="35"/>
        <v>1.0944951473765861E-2</v>
      </c>
      <c r="X151" s="49">
        <f t="shared" si="36"/>
        <v>3.8002862086241797E-2</v>
      </c>
      <c r="Y151" s="49">
        <f t="shared" si="37"/>
        <v>2.203352496231918E-3</v>
      </c>
      <c r="Z151" s="57"/>
      <c r="AA151" s="49">
        <f t="shared" si="38"/>
        <v>1.299712987509696E-2</v>
      </c>
      <c r="AB151" s="49">
        <f t="shared" si="39"/>
        <v>4.2225402318046439E-2</v>
      </c>
      <c r="AC151" s="49">
        <f t="shared" si="40"/>
        <v>2.9378033283092245E-3</v>
      </c>
    </row>
    <row r="152" spans="2:29" s="5" customFormat="1" ht="18.75" customHeight="1" x14ac:dyDescent="0.4">
      <c r="B152" s="159">
        <v>79527088</v>
      </c>
      <c r="D152" s="125" t="s">
        <v>100</v>
      </c>
      <c r="E152" s="74">
        <v>45019</v>
      </c>
      <c r="F152" s="59">
        <f t="shared" ref="F152:F192" si="41">I$9*(E152/G$15)</f>
        <v>6.7534370942635054</v>
      </c>
      <c r="G152" s="59">
        <f t="shared" ref="G152:G192" si="42">I$10*(E152/G$15)</f>
        <v>8.3374797673514589</v>
      </c>
      <c r="H152" s="59">
        <f t="shared" ref="H152:H192" si="43">I$11*(E152/G$15)</f>
        <v>1.4501860530389581</v>
      </c>
      <c r="I152" s="75">
        <f t="shared" si="31"/>
        <v>16.541102914653923</v>
      </c>
      <c r="J152" s="51"/>
      <c r="K152" s="79"/>
      <c r="L152" s="77"/>
      <c r="M152" s="77"/>
      <c r="N152" s="54"/>
      <c r="O152" s="62">
        <f t="shared" si="30"/>
        <v>0</v>
      </c>
      <c r="P152" s="62">
        <f t="shared" si="29"/>
        <v>0</v>
      </c>
      <c r="Q152" s="62">
        <f t="shared" si="29"/>
        <v>0</v>
      </c>
      <c r="R152" s="56"/>
      <c r="S152" s="57">
        <f t="shared" si="32"/>
        <v>0.87794682225425569</v>
      </c>
      <c r="T152" s="57">
        <f t="shared" si="33"/>
        <v>3.3349919069405836</v>
      </c>
      <c r="U152" s="57">
        <f t="shared" si="34"/>
        <v>0.14501860530389582</v>
      </c>
      <c r="V152" s="56"/>
      <c r="W152" s="57">
        <f t="shared" si="35"/>
        <v>1.0805499350821608</v>
      </c>
      <c r="X152" s="57">
        <f t="shared" si="36"/>
        <v>3.7518658953081565</v>
      </c>
      <c r="Y152" s="57">
        <f t="shared" si="37"/>
        <v>0.2175279079558437</v>
      </c>
      <c r="Z152" s="56"/>
      <c r="AA152" s="57">
        <f t="shared" si="38"/>
        <v>1.2831530479100661</v>
      </c>
      <c r="AB152" s="57">
        <f t="shared" si="39"/>
        <v>4.1687398836757295</v>
      </c>
      <c r="AC152" s="57">
        <f t="shared" si="40"/>
        <v>0.29003721060779164</v>
      </c>
    </row>
    <row r="153" spans="2:29" s="5" customFormat="1" ht="60" customHeight="1" x14ac:dyDescent="0.4">
      <c r="B153" s="158">
        <v>82204666</v>
      </c>
      <c r="D153" s="128" t="s">
        <v>244</v>
      </c>
      <c r="E153" s="48">
        <v>2511</v>
      </c>
      <c r="F153" s="49">
        <f t="shared" si="41"/>
        <v>0.37668274603380042</v>
      </c>
      <c r="G153" s="49">
        <f t="shared" si="42"/>
        <v>0.46503502289743248</v>
      </c>
      <c r="H153" s="49">
        <f t="shared" si="43"/>
        <v>8.0886229795882267E-2</v>
      </c>
      <c r="I153" s="50">
        <f t="shared" si="31"/>
        <v>0.92260399872711518</v>
      </c>
      <c r="J153" s="51"/>
      <c r="K153" s="52"/>
      <c r="L153" s="53"/>
      <c r="M153" s="53"/>
      <c r="N153" s="54"/>
      <c r="O153" s="55">
        <f t="shared" si="30"/>
        <v>0</v>
      </c>
      <c r="P153" s="55">
        <f t="shared" si="29"/>
        <v>0</v>
      </c>
      <c r="Q153" s="55">
        <f t="shared" si="29"/>
        <v>0</v>
      </c>
      <c r="R153" s="56"/>
      <c r="S153" s="49">
        <f t="shared" si="32"/>
        <v>4.8968756984394055E-2</v>
      </c>
      <c r="T153" s="49">
        <f t="shared" si="33"/>
        <v>0.18601400915897301</v>
      </c>
      <c r="U153" s="49">
        <f t="shared" si="34"/>
        <v>8.0886229795882267E-3</v>
      </c>
      <c r="V153" s="57"/>
      <c r="W153" s="49">
        <f t="shared" si="35"/>
        <v>6.0269239365408067E-2</v>
      </c>
      <c r="X153" s="49">
        <f t="shared" si="36"/>
        <v>0.20926576030384461</v>
      </c>
      <c r="Y153" s="49">
        <f t="shared" si="37"/>
        <v>1.213293446938234E-2</v>
      </c>
      <c r="Z153" s="57"/>
      <c r="AA153" s="49">
        <f t="shared" si="38"/>
        <v>7.156972174642208E-2</v>
      </c>
      <c r="AB153" s="49">
        <f t="shared" si="39"/>
        <v>0.23251751144871624</v>
      </c>
      <c r="AC153" s="49">
        <f t="shared" si="40"/>
        <v>1.6177245959176453E-2</v>
      </c>
    </row>
    <row r="154" spans="2:29" s="5" customFormat="1" ht="18.75" customHeight="1" x14ac:dyDescent="0.4">
      <c r="B154" s="159">
        <v>82204776</v>
      </c>
      <c r="D154" s="125" t="s">
        <v>101</v>
      </c>
      <c r="E154" s="74">
        <v>4747</v>
      </c>
      <c r="F154" s="59">
        <f t="shared" si="41"/>
        <v>0.71211190578353267</v>
      </c>
      <c r="G154" s="59">
        <f t="shared" si="42"/>
        <v>0.87914028422704582</v>
      </c>
      <c r="H154" s="59">
        <f t="shared" si="43"/>
        <v>0.15291395174872685</v>
      </c>
      <c r="I154" s="75">
        <f t="shared" si="31"/>
        <v>1.7441661417593053</v>
      </c>
      <c r="J154" s="51"/>
      <c r="K154" s="76"/>
      <c r="L154" s="77"/>
      <c r="M154" s="77"/>
      <c r="N154" s="54"/>
      <c r="O154" s="78">
        <f t="shared" si="30"/>
        <v>0</v>
      </c>
      <c r="P154" s="78">
        <f t="shared" si="29"/>
        <v>0</v>
      </c>
      <c r="Q154" s="78">
        <f t="shared" si="29"/>
        <v>0</v>
      </c>
      <c r="R154" s="56"/>
      <c r="S154" s="57">
        <f t="shared" si="32"/>
        <v>9.2574547751859249E-2</v>
      </c>
      <c r="T154" s="57">
        <f t="shared" si="33"/>
        <v>0.35165611369081834</v>
      </c>
      <c r="U154" s="57">
        <f t="shared" si="34"/>
        <v>1.5291395174872685E-2</v>
      </c>
      <c r="V154" s="51"/>
      <c r="W154" s="57">
        <f t="shared" si="35"/>
        <v>0.11393790492536524</v>
      </c>
      <c r="X154" s="57">
        <f t="shared" si="36"/>
        <v>0.39561312790217062</v>
      </c>
      <c r="Y154" s="57">
        <f t="shared" si="37"/>
        <v>2.2937092762309028E-2</v>
      </c>
      <c r="Z154" s="51"/>
      <c r="AA154" s="57">
        <f t="shared" si="38"/>
        <v>0.13530126209887122</v>
      </c>
      <c r="AB154" s="57">
        <f t="shared" si="39"/>
        <v>0.43957014211352291</v>
      </c>
      <c r="AC154" s="57">
        <f t="shared" si="40"/>
        <v>3.058279034974537E-2</v>
      </c>
    </row>
    <row r="155" spans="2:29" s="5" customFormat="1" ht="4.5" customHeight="1" x14ac:dyDescent="0.4">
      <c r="B155" s="158"/>
      <c r="D155" s="126"/>
      <c r="E155" s="48"/>
      <c r="F155" s="49"/>
      <c r="G155" s="49"/>
      <c r="H155" s="49"/>
      <c r="I155" s="50"/>
      <c r="J155" s="51"/>
      <c r="K155" s="52"/>
      <c r="L155" s="53"/>
      <c r="M155" s="53"/>
      <c r="N155" s="54"/>
      <c r="O155" s="55"/>
      <c r="P155" s="55"/>
      <c r="Q155" s="55"/>
      <c r="R155" s="56"/>
      <c r="S155" s="49"/>
      <c r="T155" s="49"/>
      <c r="U155" s="49"/>
      <c r="V155" s="56"/>
      <c r="W155" s="49"/>
      <c r="X155" s="49"/>
      <c r="Y155" s="49"/>
      <c r="Z155" s="56"/>
      <c r="AA155" s="49"/>
      <c r="AB155" s="49"/>
      <c r="AC155" s="49"/>
    </row>
    <row r="156" spans="2:29" s="5" customFormat="1" ht="18.75" customHeight="1" x14ac:dyDescent="0.4">
      <c r="B156" s="159">
        <v>85717718</v>
      </c>
      <c r="D156" s="125" t="s">
        <v>102</v>
      </c>
      <c r="E156" s="74">
        <v>1812</v>
      </c>
      <c r="F156" s="59">
        <f t="shared" si="41"/>
        <v>0.27182363035175083</v>
      </c>
      <c r="G156" s="59">
        <f t="shared" si="42"/>
        <v>0.33558082894868485</v>
      </c>
      <c r="H156" s="59">
        <f t="shared" si="43"/>
        <v>5.836951349667012E-2</v>
      </c>
      <c r="I156" s="75">
        <f t="shared" si="31"/>
        <v>0.66577397279710582</v>
      </c>
      <c r="J156" s="51"/>
      <c r="K156" s="76"/>
      <c r="L156" s="77"/>
      <c r="M156" s="77"/>
      <c r="N156" s="54"/>
      <c r="O156" s="78">
        <f t="shared" si="30"/>
        <v>0</v>
      </c>
      <c r="P156" s="78">
        <f t="shared" si="29"/>
        <v>0</v>
      </c>
      <c r="Q156" s="78">
        <f t="shared" si="29"/>
        <v>0</v>
      </c>
      <c r="R156" s="56"/>
      <c r="S156" s="57">
        <f t="shared" si="32"/>
        <v>3.5337071945727612E-2</v>
      </c>
      <c r="T156" s="57">
        <f t="shared" si="33"/>
        <v>0.13423233157947395</v>
      </c>
      <c r="U156" s="57">
        <f t="shared" si="34"/>
        <v>5.8369513496670123E-3</v>
      </c>
      <c r="V156" s="51"/>
      <c r="W156" s="57">
        <f t="shared" si="35"/>
        <v>4.3491780856280131E-2</v>
      </c>
      <c r="X156" s="57">
        <f t="shared" si="36"/>
        <v>0.15101137302690817</v>
      </c>
      <c r="Y156" s="57">
        <f t="shared" si="37"/>
        <v>8.7554270245005176E-3</v>
      </c>
      <c r="Z156" s="51"/>
      <c r="AA156" s="57">
        <f t="shared" si="38"/>
        <v>5.1646489766832657E-2</v>
      </c>
      <c r="AB156" s="57">
        <f t="shared" si="39"/>
        <v>0.16779041447434243</v>
      </c>
      <c r="AC156" s="57">
        <f t="shared" si="40"/>
        <v>1.1673902699334025E-2</v>
      </c>
    </row>
    <row r="157" spans="2:29" s="5" customFormat="1" ht="18.75" customHeight="1" x14ac:dyDescent="0.4">
      <c r="B157" s="158">
        <v>85920338</v>
      </c>
      <c r="D157" s="126" t="s">
        <v>103</v>
      </c>
      <c r="E157" s="48">
        <v>7466</v>
      </c>
      <c r="F157" s="49">
        <f t="shared" si="41"/>
        <v>1.1199973643521921</v>
      </c>
      <c r="G157" s="49">
        <f t="shared" si="42"/>
        <v>1.382696726783047</v>
      </c>
      <c r="H157" s="49">
        <f t="shared" si="43"/>
        <v>0.2405004347495249</v>
      </c>
      <c r="I157" s="50">
        <f t="shared" si="31"/>
        <v>2.7431945258847636</v>
      </c>
      <c r="J157" s="51"/>
      <c r="K157" s="52"/>
      <c r="L157" s="53"/>
      <c r="M157" s="53"/>
      <c r="N157" s="54"/>
      <c r="O157" s="55">
        <f t="shared" si="30"/>
        <v>0</v>
      </c>
      <c r="P157" s="55">
        <f t="shared" si="29"/>
        <v>0</v>
      </c>
      <c r="Q157" s="55">
        <f t="shared" si="29"/>
        <v>0</v>
      </c>
      <c r="R157" s="56"/>
      <c r="S157" s="49">
        <f t="shared" si="32"/>
        <v>0.14559965736578498</v>
      </c>
      <c r="T157" s="49">
        <f t="shared" si="33"/>
        <v>0.5530786907132188</v>
      </c>
      <c r="U157" s="49">
        <f t="shared" si="34"/>
        <v>2.4050043474952491E-2</v>
      </c>
      <c r="V157" s="57"/>
      <c r="W157" s="49">
        <f t="shared" si="35"/>
        <v>0.17919957829635075</v>
      </c>
      <c r="X157" s="49">
        <f t="shared" si="36"/>
        <v>0.62221352705237121</v>
      </c>
      <c r="Y157" s="49">
        <f t="shared" si="37"/>
        <v>3.6075065212428731E-2</v>
      </c>
      <c r="Z157" s="57"/>
      <c r="AA157" s="49">
        <f t="shared" si="38"/>
        <v>0.21279949922691649</v>
      </c>
      <c r="AB157" s="49">
        <f t="shared" si="39"/>
        <v>0.6913483633915235</v>
      </c>
      <c r="AC157" s="49">
        <f t="shared" si="40"/>
        <v>4.8100086949904981E-2</v>
      </c>
    </row>
    <row r="158" spans="2:29" s="5" customFormat="1" ht="18.75" customHeight="1" x14ac:dyDescent="0.4">
      <c r="B158" s="159">
        <v>85920411</v>
      </c>
      <c r="D158" s="125" t="s">
        <v>104</v>
      </c>
      <c r="E158" s="74">
        <v>10860</v>
      </c>
      <c r="F158" s="59">
        <f t="shared" si="41"/>
        <v>1.6291416256181093</v>
      </c>
      <c r="G158" s="59">
        <f t="shared" si="42"/>
        <v>2.0112625840964222</v>
      </c>
      <c r="H158" s="59">
        <f t="shared" si="43"/>
        <v>0.34983052791050628</v>
      </c>
      <c r="I158" s="75">
        <f t="shared" si="31"/>
        <v>3.9902347376250376</v>
      </c>
      <c r="J158" s="51"/>
      <c r="K158" s="76"/>
      <c r="L158" s="77"/>
      <c r="M158" s="77"/>
      <c r="N158" s="54"/>
      <c r="O158" s="78">
        <f t="shared" si="30"/>
        <v>0</v>
      </c>
      <c r="P158" s="78">
        <f t="shared" si="29"/>
        <v>0</v>
      </c>
      <c r="Q158" s="78">
        <f t="shared" si="29"/>
        <v>0</v>
      </c>
      <c r="R158" s="56"/>
      <c r="S158" s="57">
        <f t="shared" si="32"/>
        <v>0.21178841133035423</v>
      </c>
      <c r="T158" s="57">
        <f t="shared" si="33"/>
        <v>0.80450503363856896</v>
      </c>
      <c r="U158" s="57">
        <f t="shared" si="34"/>
        <v>3.4983052791050628E-2</v>
      </c>
      <c r="V158" s="51"/>
      <c r="W158" s="57">
        <f t="shared" si="35"/>
        <v>0.26066266009889749</v>
      </c>
      <c r="X158" s="57">
        <f t="shared" si="36"/>
        <v>0.90506816284338998</v>
      </c>
      <c r="Y158" s="57">
        <f t="shared" si="37"/>
        <v>5.2474579186575943E-2</v>
      </c>
      <c r="Z158" s="51"/>
      <c r="AA158" s="57">
        <f t="shared" si="38"/>
        <v>0.30953690886744079</v>
      </c>
      <c r="AB158" s="57">
        <f t="shared" si="39"/>
        <v>1.0056312920482111</v>
      </c>
      <c r="AC158" s="57">
        <f t="shared" si="40"/>
        <v>6.9966105582101257E-2</v>
      </c>
    </row>
    <row r="159" spans="2:29" s="5" customFormat="1" ht="18.75" customHeight="1" x14ac:dyDescent="0.4">
      <c r="B159" s="158">
        <v>85920888</v>
      </c>
      <c r="D159" s="126" t="s">
        <v>105</v>
      </c>
      <c r="E159" s="48">
        <v>17554</v>
      </c>
      <c r="F159" s="49">
        <f t="shared" si="41"/>
        <v>2.6333289222928444</v>
      </c>
      <c r="G159" s="49">
        <f t="shared" si="42"/>
        <v>3.2509855802236278</v>
      </c>
      <c r="H159" s="49">
        <f t="shared" si="43"/>
        <v>0.56546271518794</v>
      </c>
      <c r="I159" s="50">
        <f t="shared" si="31"/>
        <v>6.4497772177044128</v>
      </c>
      <c r="J159" s="51"/>
      <c r="K159" s="52"/>
      <c r="L159" s="53"/>
      <c r="M159" s="53"/>
      <c r="N159" s="54"/>
      <c r="O159" s="55">
        <f t="shared" si="30"/>
        <v>0</v>
      </c>
      <c r="P159" s="55">
        <f t="shared" si="29"/>
        <v>0</v>
      </c>
      <c r="Q159" s="55">
        <f t="shared" si="29"/>
        <v>0</v>
      </c>
      <c r="R159" s="56"/>
      <c r="S159" s="49">
        <f t="shared" si="32"/>
        <v>0.34233275989806977</v>
      </c>
      <c r="T159" s="49">
        <f t="shared" si="33"/>
        <v>1.3003942320894513</v>
      </c>
      <c r="U159" s="49">
        <f t="shared" si="34"/>
        <v>5.6546271518794003E-2</v>
      </c>
      <c r="V159" s="57"/>
      <c r="W159" s="49">
        <f t="shared" si="35"/>
        <v>0.42133262756685513</v>
      </c>
      <c r="X159" s="49">
        <f t="shared" si="36"/>
        <v>1.4629435111006326</v>
      </c>
      <c r="Y159" s="49">
        <f t="shared" si="37"/>
        <v>8.4819407278190997E-2</v>
      </c>
      <c r="Z159" s="57"/>
      <c r="AA159" s="49">
        <f t="shared" si="38"/>
        <v>0.5003324952356405</v>
      </c>
      <c r="AB159" s="49">
        <f t="shared" si="39"/>
        <v>1.6254927901118139</v>
      </c>
      <c r="AC159" s="49">
        <f t="shared" si="40"/>
        <v>0.11309254303758801</v>
      </c>
    </row>
    <row r="160" spans="2:29" s="5" customFormat="1" ht="18.75" customHeight="1" x14ac:dyDescent="0.4">
      <c r="B160" s="159">
        <v>86098005</v>
      </c>
      <c r="D160" s="125" t="s">
        <v>106</v>
      </c>
      <c r="E160" s="74">
        <v>4585</v>
      </c>
      <c r="F160" s="59">
        <f t="shared" si="41"/>
        <v>0.68780979313619073</v>
      </c>
      <c r="G160" s="59">
        <f t="shared" si="42"/>
        <v>0.84913802468527599</v>
      </c>
      <c r="H160" s="59">
        <f t="shared" si="43"/>
        <v>0.14769548531028284</v>
      </c>
      <c r="I160" s="75">
        <f t="shared" si="31"/>
        <v>1.6846433031317494</v>
      </c>
      <c r="J160" s="51"/>
      <c r="K160" s="76"/>
      <c r="L160" s="77"/>
      <c r="M160" s="77"/>
      <c r="N160" s="54"/>
      <c r="O160" s="78">
        <f t="shared" si="30"/>
        <v>0</v>
      </c>
      <c r="P160" s="78">
        <f t="shared" si="29"/>
        <v>0</v>
      </c>
      <c r="Q160" s="78">
        <f t="shared" si="29"/>
        <v>0</v>
      </c>
      <c r="R160" s="56"/>
      <c r="S160" s="57">
        <f t="shared" si="32"/>
        <v>8.9415273107704793E-2</v>
      </c>
      <c r="T160" s="57">
        <f t="shared" si="33"/>
        <v>0.33965520987411041</v>
      </c>
      <c r="U160" s="57">
        <f t="shared" si="34"/>
        <v>1.4769548531028284E-2</v>
      </c>
      <c r="V160" s="51"/>
      <c r="W160" s="57">
        <f t="shared" si="35"/>
        <v>0.11004956690179052</v>
      </c>
      <c r="X160" s="57">
        <f t="shared" si="36"/>
        <v>0.38211211110837423</v>
      </c>
      <c r="Y160" s="57">
        <f t="shared" si="37"/>
        <v>2.2154322796542426E-2</v>
      </c>
      <c r="Z160" s="51"/>
      <c r="AA160" s="57">
        <f t="shared" si="38"/>
        <v>0.13068386069587623</v>
      </c>
      <c r="AB160" s="57">
        <f t="shared" si="39"/>
        <v>0.424569012342638</v>
      </c>
      <c r="AC160" s="57">
        <f t="shared" si="40"/>
        <v>2.9539097062056568E-2</v>
      </c>
    </row>
    <row r="161" spans="2:29" s="5" customFormat="1" ht="48.75" customHeight="1" x14ac:dyDescent="0.4">
      <c r="B161" s="159">
        <v>87176199</v>
      </c>
      <c r="D161" s="128" t="s">
        <v>241</v>
      </c>
      <c r="E161" s="48">
        <v>672</v>
      </c>
      <c r="F161" s="49">
        <f t="shared" si="41"/>
        <v>0.10080876357415926</v>
      </c>
      <c r="G161" s="49">
        <f t="shared" si="42"/>
        <v>0.12445381735845266</v>
      </c>
      <c r="H161" s="49">
        <f t="shared" si="43"/>
        <v>2.1646971892804814E-2</v>
      </c>
      <c r="I161" s="50">
        <f t="shared" si="31"/>
        <v>0.24690955282541674</v>
      </c>
      <c r="J161" s="51"/>
      <c r="K161" s="52"/>
      <c r="L161" s="53"/>
      <c r="M161" s="53"/>
      <c r="N161" s="54"/>
      <c r="O161" s="55">
        <f t="shared" si="30"/>
        <v>0</v>
      </c>
      <c r="P161" s="55">
        <f t="shared" si="29"/>
        <v>0</v>
      </c>
      <c r="Q161" s="55">
        <f t="shared" si="29"/>
        <v>0</v>
      </c>
      <c r="R161" s="56"/>
      <c r="S161" s="49">
        <f t="shared" si="32"/>
        <v>1.3105139264640703E-2</v>
      </c>
      <c r="T161" s="49">
        <f t="shared" si="33"/>
        <v>4.9781526943381067E-2</v>
      </c>
      <c r="U161" s="49">
        <f t="shared" si="34"/>
        <v>2.1646971892804816E-3</v>
      </c>
      <c r="V161" s="57"/>
      <c r="W161" s="49">
        <f t="shared" si="35"/>
        <v>1.6129402171865481E-2</v>
      </c>
      <c r="X161" s="49">
        <f t="shared" si="36"/>
        <v>5.60042178113037E-2</v>
      </c>
      <c r="Y161" s="49">
        <f t="shared" si="37"/>
        <v>3.2470457839207218E-3</v>
      </c>
      <c r="Z161" s="57"/>
      <c r="AA161" s="49">
        <f t="shared" si="38"/>
        <v>1.9153665079090259E-2</v>
      </c>
      <c r="AB161" s="49">
        <f t="shared" si="39"/>
        <v>6.2226908679226332E-2</v>
      </c>
      <c r="AC161" s="49">
        <f t="shared" si="40"/>
        <v>4.3293943785609633E-3</v>
      </c>
    </row>
    <row r="162" spans="2:29" s="27" customFormat="1" ht="18.75" customHeight="1" x14ac:dyDescent="0.4">
      <c r="B162" s="159">
        <v>94023641</v>
      </c>
      <c r="D162" s="131" t="s">
        <v>137</v>
      </c>
      <c r="E162" s="92">
        <v>201</v>
      </c>
      <c r="F162" s="93">
        <f>I$9*(E162/G$15)</f>
        <v>3.0152621247627992E-2</v>
      </c>
      <c r="G162" s="93">
        <f>I$10*(E162/G$15)</f>
        <v>3.7225025727751465E-2</v>
      </c>
      <c r="H162" s="93">
        <f>I$11*(E162/G$15)</f>
        <v>6.4747639143657252E-3</v>
      </c>
      <c r="I162" s="94">
        <f>SUM(F162:H162)</f>
        <v>7.3852410889745188E-2</v>
      </c>
      <c r="J162" s="95"/>
      <c r="K162" s="96"/>
      <c r="L162" s="97"/>
      <c r="M162" s="97"/>
      <c r="N162" s="97"/>
      <c r="O162" s="91">
        <f>K162/F162</f>
        <v>0</v>
      </c>
      <c r="P162" s="91">
        <f>L162/G162</f>
        <v>0</v>
      </c>
      <c r="Q162" s="91">
        <f>M162/H162</f>
        <v>0</v>
      </c>
      <c r="R162" s="95"/>
      <c r="S162" s="93">
        <f>F162*0.13</f>
        <v>3.9198407621916388E-3</v>
      </c>
      <c r="T162" s="93">
        <f>G162*0.4</f>
        <v>1.4890010291100587E-2</v>
      </c>
      <c r="U162" s="93">
        <f>H162*0.1</f>
        <v>6.4747639143657252E-4</v>
      </c>
      <c r="V162" s="95"/>
      <c r="W162" s="93">
        <f>F162*0.16</f>
        <v>4.824419399620479E-3</v>
      </c>
      <c r="X162" s="93">
        <f>G162*0.45</f>
        <v>1.6751261577488161E-2</v>
      </c>
      <c r="Y162" s="93">
        <f>H162*0.15</f>
        <v>9.7121458715485878E-4</v>
      </c>
      <c r="Z162" s="95"/>
      <c r="AA162" s="93">
        <f>F162*0.19</f>
        <v>5.7289980370493184E-3</v>
      </c>
      <c r="AB162" s="93">
        <f>G162*0.5</f>
        <v>1.8612512863875733E-2</v>
      </c>
      <c r="AC162" s="93">
        <f>H162*0.2</f>
        <v>1.294952782873145E-3</v>
      </c>
    </row>
    <row r="163" spans="2:29" s="5" customFormat="1" ht="18.75" customHeight="1" x14ac:dyDescent="0.4">
      <c r="B163" s="158">
        <v>87235006</v>
      </c>
      <c r="D163" s="126" t="s">
        <v>107</v>
      </c>
      <c r="E163" s="48">
        <v>1377</v>
      </c>
      <c r="F163" s="49">
        <f t="shared" si="41"/>
        <v>0.20656795750240667</v>
      </c>
      <c r="G163" s="49">
        <f t="shared" si="42"/>
        <v>0.25501920610504358</v>
      </c>
      <c r="H163" s="49">
        <f t="shared" si="43"/>
        <v>4.435696472677414E-2</v>
      </c>
      <c r="I163" s="50">
        <f t="shared" si="31"/>
        <v>0.50594412833422431</v>
      </c>
      <c r="J163" s="51"/>
      <c r="K163" s="52"/>
      <c r="L163" s="53"/>
      <c r="M163" s="53"/>
      <c r="N163" s="54"/>
      <c r="O163" s="55">
        <f t="shared" si="30"/>
        <v>0</v>
      </c>
      <c r="P163" s="55">
        <f t="shared" ref="P163:Q163" si="44">L163/G163</f>
        <v>0</v>
      </c>
      <c r="Q163" s="55">
        <f t="shared" si="44"/>
        <v>0</v>
      </c>
      <c r="R163" s="56"/>
      <c r="S163" s="49">
        <f t="shared" si="32"/>
        <v>2.6853834475312869E-2</v>
      </c>
      <c r="T163" s="49">
        <f t="shared" si="33"/>
        <v>0.10200768244201744</v>
      </c>
      <c r="U163" s="49">
        <f t="shared" si="34"/>
        <v>4.435696472677414E-3</v>
      </c>
      <c r="V163" s="57"/>
      <c r="W163" s="49">
        <f t="shared" si="35"/>
        <v>3.3050873200385064E-2</v>
      </c>
      <c r="X163" s="49">
        <f t="shared" si="36"/>
        <v>0.11475864274726962</v>
      </c>
      <c r="Y163" s="49">
        <f t="shared" si="37"/>
        <v>6.6535447090161209E-3</v>
      </c>
      <c r="Z163" s="57"/>
      <c r="AA163" s="49">
        <f t="shared" si="38"/>
        <v>3.924791192545727E-2</v>
      </c>
      <c r="AB163" s="49">
        <f t="shared" si="39"/>
        <v>0.12750960305252179</v>
      </c>
      <c r="AC163" s="49">
        <f t="shared" si="40"/>
        <v>8.8713929453548279E-3</v>
      </c>
    </row>
    <row r="164" spans="2:29" s="5" customFormat="1" ht="18.75" customHeight="1" x14ac:dyDescent="0.4">
      <c r="B164" s="159">
        <v>87235472</v>
      </c>
      <c r="D164" s="125" t="s">
        <v>128</v>
      </c>
      <c r="E164" s="74">
        <v>2763</v>
      </c>
      <c r="F164" s="59">
        <f t="shared" si="41"/>
        <v>0.41448603237411008</v>
      </c>
      <c r="G164" s="59">
        <f t="shared" si="42"/>
        <v>0.51170520440685219</v>
      </c>
      <c r="H164" s="59">
        <f t="shared" si="43"/>
        <v>8.9003844255684056E-2</v>
      </c>
      <c r="I164" s="75">
        <f t="shared" si="31"/>
        <v>1.0151950810366464</v>
      </c>
      <c r="J164" s="51"/>
      <c r="K164" s="79"/>
      <c r="L164" s="77"/>
      <c r="M164" s="77"/>
      <c r="N164" s="54"/>
      <c r="O164" s="78">
        <f t="shared" ref="O164:O192" si="45">K164/F164</f>
        <v>0</v>
      </c>
      <c r="P164" s="78">
        <f t="shared" ref="P164:Q185" si="46">L164/G164</f>
        <v>0</v>
      </c>
      <c r="Q164" s="78">
        <f t="shared" si="46"/>
        <v>0</v>
      </c>
      <c r="R164" s="56"/>
      <c r="S164" s="57">
        <f t="shared" si="32"/>
        <v>5.3883184208634312E-2</v>
      </c>
      <c r="T164" s="57">
        <f t="shared" si="33"/>
        <v>0.20468208176274089</v>
      </c>
      <c r="U164" s="57">
        <f t="shared" si="34"/>
        <v>8.9003844255684059E-3</v>
      </c>
      <c r="V164" s="51"/>
      <c r="W164" s="57">
        <f t="shared" si="35"/>
        <v>6.6317765179857616E-2</v>
      </c>
      <c r="X164" s="57">
        <f t="shared" si="36"/>
        <v>0.23026734198308349</v>
      </c>
      <c r="Y164" s="57">
        <f t="shared" si="37"/>
        <v>1.3350576638352608E-2</v>
      </c>
      <c r="Z164" s="51"/>
      <c r="AA164" s="57">
        <f t="shared" si="38"/>
        <v>7.8752346151080913E-2</v>
      </c>
      <c r="AB164" s="57">
        <f t="shared" si="39"/>
        <v>0.25585260220342609</v>
      </c>
      <c r="AC164" s="57">
        <f t="shared" si="40"/>
        <v>1.7800768851136812E-2</v>
      </c>
    </row>
    <row r="165" spans="2:29" s="5" customFormat="1" ht="18.75" customHeight="1" x14ac:dyDescent="0.4">
      <c r="B165" s="158">
        <v>87235645</v>
      </c>
      <c r="D165" s="126" t="s">
        <v>108</v>
      </c>
      <c r="E165" s="48">
        <v>2332</v>
      </c>
      <c r="F165" s="49">
        <f t="shared" si="41"/>
        <v>0.34983041168889789</v>
      </c>
      <c r="G165" s="49">
        <f t="shared" si="42"/>
        <v>0.43188437809510655</v>
      </c>
      <c r="H165" s="49">
        <f t="shared" si="43"/>
        <v>7.5120146508959554E-2</v>
      </c>
      <c r="I165" s="50">
        <f t="shared" si="31"/>
        <v>0.85683493629296403</v>
      </c>
      <c r="J165" s="51"/>
      <c r="K165" s="52"/>
      <c r="L165" s="53"/>
      <c r="M165" s="53"/>
      <c r="N165" s="54"/>
      <c r="O165" s="55">
        <f t="shared" si="45"/>
        <v>0</v>
      </c>
      <c r="P165" s="55">
        <f t="shared" si="46"/>
        <v>0</v>
      </c>
      <c r="Q165" s="55">
        <f t="shared" si="46"/>
        <v>0</v>
      </c>
      <c r="R165" s="56"/>
      <c r="S165" s="49">
        <f t="shared" si="32"/>
        <v>4.5477953519556726E-2</v>
      </c>
      <c r="T165" s="49">
        <f t="shared" si="33"/>
        <v>0.17275375123804262</v>
      </c>
      <c r="U165" s="49">
        <f t="shared" si="34"/>
        <v>7.5120146508959561E-3</v>
      </c>
      <c r="V165" s="57"/>
      <c r="W165" s="49">
        <f t="shared" si="35"/>
        <v>5.5972865870223661E-2</v>
      </c>
      <c r="X165" s="49">
        <f t="shared" si="36"/>
        <v>0.19434797014279795</v>
      </c>
      <c r="Y165" s="49">
        <f t="shared" si="37"/>
        <v>1.1268021976343932E-2</v>
      </c>
      <c r="Z165" s="57"/>
      <c r="AA165" s="49">
        <f t="shared" si="38"/>
        <v>6.6467778220890603E-2</v>
      </c>
      <c r="AB165" s="49">
        <f t="shared" si="39"/>
        <v>0.21594218904755327</v>
      </c>
      <c r="AC165" s="49">
        <f t="shared" si="40"/>
        <v>1.5024029301791912E-2</v>
      </c>
    </row>
    <row r="166" spans="2:29" s="5" customFormat="1" ht="18.75" customHeight="1" x14ac:dyDescent="0.4">
      <c r="B166" s="159">
        <v>88056322</v>
      </c>
      <c r="D166" s="125" t="s">
        <v>109</v>
      </c>
      <c r="E166" s="74">
        <v>1478</v>
      </c>
      <c r="F166" s="59">
        <f t="shared" si="41"/>
        <v>0.22171927464673716</v>
      </c>
      <c r="G166" s="59">
        <f t="shared" si="42"/>
        <v>0.2737243185354063</v>
      </c>
      <c r="H166" s="59">
        <f t="shared" si="43"/>
        <v>4.7610453061853436E-2</v>
      </c>
      <c r="I166" s="75">
        <f t="shared" si="31"/>
        <v>0.54305404624399689</v>
      </c>
      <c r="J166" s="51"/>
      <c r="K166" s="79"/>
      <c r="L166" s="77"/>
      <c r="M166" s="77"/>
      <c r="N166" s="54"/>
      <c r="O166" s="78">
        <f t="shared" si="45"/>
        <v>0</v>
      </c>
      <c r="P166" s="78">
        <f t="shared" si="46"/>
        <v>0</v>
      </c>
      <c r="Q166" s="78">
        <f t="shared" si="46"/>
        <v>0</v>
      </c>
      <c r="R166" s="56"/>
      <c r="S166" s="57">
        <f t="shared" si="32"/>
        <v>2.8823505704075832E-2</v>
      </c>
      <c r="T166" s="57">
        <f t="shared" si="33"/>
        <v>0.10948972741416252</v>
      </c>
      <c r="U166" s="57">
        <f t="shared" si="34"/>
        <v>4.7610453061853438E-3</v>
      </c>
      <c r="V166" s="51"/>
      <c r="W166" s="57">
        <f t="shared" si="35"/>
        <v>3.5475083943477946E-2</v>
      </c>
      <c r="X166" s="57">
        <f t="shared" si="36"/>
        <v>0.12317594334093283</v>
      </c>
      <c r="Y166" s="57">
        <f t="shared" si="37"/>
        <v>7.1415679592780152E-3</v>
      </c>
      <c r="Z166" s="51"/>
      <c r="AA166" s="57">
        <f t="shared" si="38"/>
        <v>4.2126662182880061E-2</v>
      </c>
      <c r="AB166" s="57">
        <f t="shared" si="39"/>
        <v>0.13686215926770315</v>
      </c>
      <c r="AC166" s="57">
        <f t="shared" si="40"/>
        <v>9.5220906123706876E-3</v>
      </c>
    </row>
    <row r="167" spans="2:29" s="5" customFormat="1" ht="50.25" customHeight="1" x14ac:dyDescent="0.4">
      <c r="B167" s="158">
        <v>88072565</v>
      </c>
      <c r="D167" s="128" t="s">
        <v>243</v>
      </c>
      <c r="E167" s="48">
        <v>9433</v>
      </c>
      <c r="F167" s="49">
        <f t="shared" si="41"/>
        <v>1.4150730160640539</v>
      </c>
      <c r="G167" s="49">
        <f t="shared" si="42"/>
        <v>1.7469834213426845</v>
      </c>
      <c r="H167" s="49">
        <f t="shared" si="43"/>
        <v>0.30386292539408899</v>
      </c>
      <c r="I167" s="50">
        <f t="shared" si="31"/>
        <v>3.4659193628008271</v>
      </c>
      <c r="J167" s="51"/>
      <c r="K167" s="52"/>
      <c r="L167" s="53"/>
      <c r="M167" s="53"/>
      <c r="N167" s="54"/>
      <c r="O167" s="55">
        <f t="shared" si="45"/>
        <v>0</v>
      </c>
      <c r="P167" s="55">
        <f t="shared" si="46"/>
        <v>0</v>
      </c>
      <c r="Q167" s="55">
        <f t="shared" si="46"/>
        <v>0</v>
      </c>
      <c r="R167" s="56"/>
      <c r="S167" s="49">
        <f t="shared" si="32"/>
        <v>0.18395949208832701</v>
      </c>
      <c r="T167" s="49">
        <f t="shared" si="33"/>
        <v>0.69879336853707386</v>
      </c>
      <c r="U167" s="49">
        <f t="shared" si="34"/>
        <v>3.0386292539408902E-2</v>
      </c>
      <c r="V167" s="57"/>
      <c r="W167" s="49">
        <f t="shared" si="35"/>
        <v>0.22641168257024863</v>
      </c>
      <c r="X167" s="49">
        <f t="shared" si="36"/>
        <v>0.78614253960420799</v>
      </c>
      <c r="Y167" s="49">
        <f t="shared" si="37"/>
        <v>4.5579438809113346E-2</v>
      </c>
      <c r="Z167" s="57"/>
      <c r="AA167" s="49">
        <f t="shared" si="38"/>
        <v>0.26886387305217024</v>
      </c>
      <c r="AB167" s="49">
        <f t="shared" si="39"/>
        <v>0.87349171067134224</v>
      </c>
      <c r="AC167" s="49">
        <f t="shared" si="40"/>
        <v>6.0772585078817803E-2</v>
      </c>
    </row>
    <row r="168" spans="2:29" s="5" customFormat="1" ht="18.75" customHeight="1" x14ac:dyDescent="0.4">
      <c r="B168" s="159">
        <v>91116532</v>
      </c>
      <c r="D168" s="127" t="s">
        <v>62</v>
      </c>
      <c r="E168" s="58">
        <v>1344</v>
      </c>
      <c r="F168" s="112">
        <f t="shared" si="41"/>
        <v>0.20161752714831851</v>
      </c>
      <c r="G168" s="59">
        <f t="shared" si="42"/>
        <v>0.24890763471690533</v>
      </c>
      <c r="H168" s="59">
        <f t="shared" si="43"/>
        <v>4.3293943785609627E-2</v>
      </c>
      <c r="I168" s="60">
        <f t="shared" si="31"/>
        <v>0.49381910565083348</v>
      </c>
      <c r="J168" s="51"/>
      <c r="K168" s="61"/>
      <c r="L168" s="54"/>
      <c r="M168" s="54"/>
      <c r="N168" s="54"/>
      <c r="O168" s="62">
        <f t="shared" si="45"/>
        <v>0</v>
      </c>
      <c r="P168" s="62">
        <f t="shared" si="46"/>
        <v>0</v>
      </c>
      <c r="Q168" s="62">
        <f t="shared" si="46"/>
        <v>0</v>
      </c>
      <c r="R168" s="51"/>
      <c r="S168" s="59">
        <f t="shared" si="32"/>
        <v>2.6210278529281407E-2</v>
      </c>
      <c r="T168" s="59">
        <f t="shared" si="33"/>
        <v>9.9563053886762135E-2</v>
      </c>
      <c r="U168" s="59">
        <f t="shared" si="34"/>
        <v>4.3293943785609633E-3</v>
      </c>
      <c r="V168" s="59"/>
      <c r="W168" s="59">
        <f t="shared" si="35"/>
        <v>3.2258804343730962E-2</v>
      </c>
      <c r="X168" s="59">
        <f t="shared" si="36"/>
        <v>0.1120084356226074</v>
      </c>
      <c r="Y168" s="59">
        <f t="shared" si="37"/>
        <v>6.4940915678414436E-3</v>
      </c>
      <c r="Z168" s="59"/>
      <c r="AA168" s="59">
        <f t="shared" si="38"/>
        <v>3.8307330158180518E-2</v>
      </c>
      <c r="AB168" s="59">
        <f t="shared" si="39"/>
        <v>0.12445381735845266</v>
      </c>
      <c r="AC168" s="59">
        <f t="shared" si="40"/>
        <v>8.6587887571219265E-3</v>
      </c>
    </row>
    <row r="169" spans="2:29" s="5" customFormat="1" ht="18.75" customHeight="1" x14ac:dyDescent="0.4">
      <c r="B169" s="158">
        <v>91116731</v>
      </c>
      <c r="D169" s="126" t="s">
        <v>110</v>
      </c>
      <c r="E169" s="48">
        <v>14999</v>
      </c>
      <c r="F169" s="49">
        <f t="shared" si="41"/>
        <v>2.2500456024535933</v>
      </c>
      <c r="G169" s="49">
        <f t="shared" si="42"/>
        <v>2.7778017954753444</v>
      </c>
      <c r="H169" s="49">
        <f t="shared" si="43"/>
        <v>0.48315912413717171</v>
      </c>
      <c r="I169" s="50">
        <f t="shared" si="31"/>
        <v>5.5110065220661086</v>
      </c>
      <c r="J169" s="51"/>
      <c r="K169" s="52"/>
      <c r="L169" s="53">
        <v>1</v>
      </c>
      <c r="M169" s="53"/>
      <c r="N169" s="54"/>
      <c r="O169" s="55">
        <f t="shared" si="45"/>
        <v>0</v>
      </c>
      <c r="P169" s="55">
        <f t="shared" si="46"/>
        <v>0.35999688733330865</v>
      </c>
      <c r="Q169" s="55">
        <f t="shared" si="46"/>
        <v>0</v>
      </c>
      <c r="R169" s="56"/>
      <c r="S169" s="49">
        <f t="shared" si="32"/>
        <v>0.29250592831896716</v>
      </c>
      <c r="T169" s="49">
        <f t="shared" si="33"/>
        <v>1.1111207181901379</v>
      </c>
      <c r="U169" s="49">
        <f t="shared" si="34"/>
        <v>4.8315912413717174E-2</v>
      </c>
      <c r="V169" s="56"/>
      <c r="W169" s="49">
        <f t="shared" si="35"/>
        <v>0.36000729639257495</v>
      </c>
      <c r="X169" s="49">
        <f t="shared" si="36"/>
        <v>1.250010807963905</v>
      </c>
      <c r="Y169" s="49">
        <f t="shared" si="37"/>
        <v>7.2473868620575754E-2</v>
      </c>
      <c r="Z169" s="56"/>
      <c r="AA169" s="49">
        <f t="shared" si="38"/>
        <v>0.42750866446618274</v>
      </c>
      <c r="AB169" s="49">
        <f t="shared" si="39"/>
        <v>1.3889008977376722</v>
      </c>
      <c r="AC169" s="49">
        <f t="shared" si="40"/>
        <v>9.6631824827434348E-2</v>
      </c>
    </row>
    <row r="170" spans="2:29" s="5" customFormat="1" ht="18.75" customHeight="1" x14ac:dyDescent="0.4">
      <c r="B170" s="159">
        <v>91117138</v>
      </c>
      <c r="D170" s="127" t="s">
        <v>111</v>
      </c>
      <c r="E170" s="58">
        <v>2368</v>
      </c>
      <c r="F170" s="59">
        <f t="shared" si="41"/>
        <v>0.35523088116608498</v>
      </c>
      <c r="G170" s="59">
        <f t="shared" si="42"/>
        <v>0.43855154688216647</v>
      </c>
      <c r="H170" s="59">
        <f t="shared" si="43"/>
        <v>7.6279805717502661E-2</v>
      </c>
      <c r="I170" s="60">
        <f t="shared" si="31"/>
        <v>0.8700622337657542</v>
      </c>
      <c r="J170" s="51"/>
      <c r="K170" s="61"/>
      <c r="L170" s="54"/>
      <c r="M170" s="54"/>
      <c r="N170" s="54"/>
      <c r="O170" s="62">
        <f t="shared" si="45"/>
        <v>0</v>
      </c>
      <c r="P170" s="62">
        <f t="shared" si="46"/>
        <v>0</v>
      </c>
      <c r="Q170" s="62">
        <f t="shared" si="46"/>
        <v>0</v>
      </c>
      <c r="R170" s="51"/>
      <c r="S170" s="59">
        <f t="shared" si="32"/>
        <v>4.6180014551591049E-2</v>
      </c>
      <c r="T170" s="59">
        <f t="shared" si="33"/>
        <v>0.1754206187528666</v>
      </c>
      <c r="U170" s="59">
        <f t="shared" si="34"/>
        <v>7.6279805717502664E-3</v>
      </c>
      <c r="V170" s="59"/>
      <c r="W170" s="59">
        <f t="shared" si="35"/>
        <v>5.6836940986573596E-2</v>
      </c>
      <c r="X170" s="59">
        <f t="shared" si="36"/>
        <v>0.1973481960969749</v>
      </c>
      <c r="Y170" s="59">
        <f t="shared" si="37"/>
        <v>1.1441970857625399E-2</v>
      </c>
      <c r="Z170" s="59"/>
      <c r="AA170" s="59">
        <f t="shared" si="38"/>
        <v>6.749386742155615E-2</v>
      </c>
      <c r="AB170" s="59">
        <f t="shared" si="39"/>
        <v>0.21927577344108323</v>
      </c>
      <c r="AC170" s="59">
        <f t="shared" si="40"/>
        <v>1.5255961143500533E-2</v>
      </c>
    </row>
    <row r="171" spans="2:29" s="5" customFormat="1" ht="18.75" customHeight="1" x14ac:dyDescent="0.4">
      <c r="B171" s="158">
        <v>91176746</v>
      </c>
      <c r="D171" s="126" t="s">
        <v>129</v>
      </c>
      <c r="E171" s="48">
        <v>1642</v>
      </c>
      <c r="F171" s="49">
        <f t="shared" si="41"/>
        <v>0.24632141337614508</v>
      </c>
      <c r="G171" s="49">
        <f t="shared" si="42"/>
        <v>0.30409697634312394</v>
      </c>
      <c r="H171" s="49">
        <f t="shared" si="43"/>
        <v>5.289334501188319E-2</v>
      </c>
      <c r="I171" s="50">
        <f t="shared" si="31"/>
        <v>0.60331173473115218</v>
      </c>
      <c r="J171" s="51"/>
      <c r="K171" s="52"/>
      <c r="L171" s="53"/>
      <c r="M171" s="53"/>
      <c r="N171" s="54"/>
      <c r="O171" s="55">
        <f t="shared" si="45"/>
        <v>0</v>
      </c>
      <c r="P171" s="55">
        <f t="shared" si="46"/>
        <v>0</v>
      </c>
      <c r="Q171" s="55">
        <f t="shared" si="46"/>
        <v>0</v>
      </c>
      <c r="R171" s="56"/>
      <c r="S171" s="49">
        <f t="shared" si="32"/>
        <v>3.2021783738898864E-2</v>
      </c>
      <c r="T171" s="49">
        <f t="shared" si="33"/>
        <v>0.12163879053724957</v>
      </c>
      <c r="U171" s="49">
        <f t="shared" si="34"/>
        <v>5.2893345011883197E-3</v>
      </c>
      <c r="V171" s="57"/>
      <c r="W171" s="49">
        <f t="shared" si="35"/>
        <v>3.9411426140183212E-2</v>
      </c>
      <c r="X171" s="49">
        <f t="shared" si="36"/>
        <v>0.13684363935440577</v>
      </c>
      <c r="Y171" s="49">
        <f t="shared" si="37"/>
        <v>7.9340017517824778E-3</v>
      </c>
      <c r="Z171" s="57"/>
      <c r="AA171" s="49">
        <f t="shared" si="38"/>
        <v>4.6801068541467566E-2</v>
      </c>
      <c r="AB171" s="49">
        <f t="shared" si="39"/>
        <v>0.15204848817156197</v>
      </c>
      <c r="AC171" s="49">
        <f t="shared" si="40"/>
        <v>1.0578669002376639E-2</v>
      </c>
    </row>
    <row r="172" spans="2:29" s="5" customFormat="1" ht="7.5" customHeight="1" x14ac:dyDescent="0.4">
      <c r="B172" s="159"/>
      <c r="D172" s="125"/>
      <c r="E172" s="74"/>
      <c r="F172" s="59"/>
      <c r="G172" s="59"/>
      <c r="H172" s="59"/>
      <c r="I172" s="75"/>
      <c r="J172" s="51"/>
      <c r="K172" s="79"/>
      <c r="L172" s="77"/>
      <c r="M172" s="77"/>
      <c r="N172" s="54"/>
      <c r="O172" s="62"/>
      <c r="P172" s="62"/>
      <c r="Q172" s="62"/>
      <c r="R172" s="56"/>
      <c r="S172" s="57"/>
      <c r="T172" s="57"/>
      <c r="U172" s="57"/>
      <c r="V172" s="56"/>
      <c r="W172" s="57"/>
      <c r="X172" s="57"/>
      <c r="Y172" s="57"/>
      <c r="Z172" s="56"/>
      <c r="AA172" s="57"/>
      <c r="AB172" s="57"/>
      <c r="AC172" s="57"/>
    </row>
    <row r="173" spans="2:29" s="5" customFormat="1" ht="18.75" customHeight="1" x14ac:dyDescent="0.4">
      <c r="B173" s="158">
        <v>91811294</v>
      </c>
      <c r="D173" s="126" t="s">
        <v>130</v>
      </c>
      <c r="E173" s="48">
        <v>688</v>
      </c>
      <c r="F173" s="49">
        <f t="shared" si="41"/>
        <v>0.10320897223068685</v>
      </c>
      <c r="G173" s="49">
        <f t="shared" si="42"/>
        <v>0.12741700348603488</v>
      </c>
      <c r="H173" s="49">
        <f t="shared" si="43"/>
        <v>2.2162375985490642E-2</v>
      </c>
      <c r="I173" s="50">
        <f t="shared" si="31"/>
        <v>0.25278835170221237</v>
      </c>
      <c r="J173" s="51"/>
      <c r="K173" s="52"/>
      <c r="L173" s="53"/>
      <c r="M173" s="53"/>
      <c r="N173" s="54"/>
      <c r="O173" s="55">
        <f t="shared" si="45"/>
        <v>0</v>
      </c>
      <c r="P173" s="55">
        <f t="shared" si="46"/>
        <v>0</v>
      </c>
      <c r="Q173" s="55">
        <f t="shared" si="46"/>
        <v>0</v>
      </c>
      <c r="R173" s="56"/>
      <c r="S173" s="49">
        <f t="shared" si="32"/>
        <v>1.3417166389989292E-2</v>
      </c>
      <c r="T173" s="49">
        <f t="shared" si="33"/>
        <v>5.0966801394413952E-2</v>
      </c>
      <c r="U173" s="49">
        <f t="shared" si="34"/>
        <v>2.2162375985490643E-3</v>
      </c>
      <c r="V173" s="57"/>
      <c r="W173" s="49">
        <f t="shared" si="35"/>
        <v>1.6513435556909897E-2</v>
      </c>
      <c r="X173" s="49">
        <f t="shared" si="36"/>
        <v>5.7337651568715696E-2</v>
      </c>
      <c r="Y173" s="49">
        <f t="shared" si="37"/>
        <v>3.3243563978235962E-3</v>
      </c>
      <c r="Z173" s="57"/>
      <c r="AA173" s="49">
        <f t="shared" si="38"/>
        <v>1.9609704723830501E-2</v>
      </c>
      <c r="AB173" s="49">
        <f t="shared" si="39"/>
        <v>6.370850174301744E-2</v>
      </c>
      <c r="AC173" s="49">
        <f t="shared" si="40"/>
        <v>4.4324751970981286E-3</v>
      </c>
    </row>
    <row r="174" spans="2:29" s="5" customFormat="1" ht="18.75" customHeight="1" x14ac:dyDescent="0.4">
      <c r="B174" s="159">
        <v>91811425</v>
      </c>
      <c r="D174" s="125" t="s">
        <v>131</v>
      </c>
      <c r="E174" s="74">
        <v>4465</v>
      </c>
      <c r="F174" s="59">
        <f t="shared" si="41"/>
        <v>0.66980822821223374</v>
      </c>
      <c r="G174" s="59">
        <f t="shared" si="42"/>
        <v>0.82691412872840941</v>
      </c>
      <c r="H174" s="59">
        <f t="shared" si="43"/>
        <v>0.14382995461513912</v>
      </c>
      <c r="I174" s="75">
        <f t="shared" si="31"/>
        <v>1.6405523115557823</v>
      </c>
      <c r="J174" s="51"/>
      <c r="K174" s="76"/>
      <c r="L174" s="77"/>
      <c r="M174" s="77"/>
      <c r="N174" s="54"/>
      <c r="O174" s="78">
        <f t="shared" si="45"/>
        <v>0</v>
      </c>
      <c r="P174" s="78">
        <f t="shared" si="46"/>
        <v>0</v>
      </c>
      <c r="Q174" s="78">
        <f t="shared" si="46"/>
        <v>0</v>
      </c>
      <c r="R174" s="56"/>
      <c r="S174" s="57">
        <f t="shared" si="32"/>
        <v>8.7075069667590391E-2</v>
      </c>
      <c r="T174" s="57">
        <f t="shared" si="33"/>
        <v>0.33076565149136378</v>
      </c>
      <c r="U174" s="57">
        <f t="shared" si="34"/>
        <v>1.4382995461513913E-2</v>
      </c>
      <c r="V174" s="51"/>
      <c r="W174" s="57">
        <f t="shared" si="35"/>
        <v>0.1071693165139574</v>
      </c>
      <c r="X174" s="57">
        <f t="shared" si="36"/>
        <v>0.37211135792778427</v>
      </c>
      <c r="Y174" s="57">
        <f t="shared" si="37"/>
        <v>2.1574493192270866E-2</v>
      </c>
      <c r="Z174" s="51"/>
      <c r="AA174" s="57">
        <f t="shared" si="38"/>
        <v>0.12726356336032441</v>
      </c>
      <c r="AB174" s="57">
        <f t="shared" si="39"/>
        <v>0.41345706436420471</v>
      </c>
      <c r="AC174" s="57">
        <f t="shared" si="40"/>
        <v>2.8765990923027826E-2</v>
      </c>
    </row>
    <row r="175" spans="2:29" s="5" customFormat="1" ht="18.75" customHeight="1" x14ac:dyDescent="0.4">
      <c r="B175" s="158">
        <v>91811729</v>
      </c>
      <c r="D175" s="126" t="s">
        <v>66</v>
      </c>
      <c r="E175" s="48">
        <v>2715</v>
      </c>
      <c r="F175" s="49">
        <f t="shared" si="41"/>
        <v>0.40728540640452732</v>
      </c>
      <c r="G175" s="49">
        <f t="shared" si="42"/>
        <v>0.50281564602410556</v>
      </c>
      <c r="H175" s="49">
        <f t="shared" si="43"/>
        <v>8.7457631977626571E-2</v>
      </c>
      <c r="I175" s="50">
        <f t="shared" si="31"/>
        <v>0.99755868440625939</v>
      </c>
      <c r="J175" s="51"/>
      <c r="K175" s="52"/>
      <c r="L175" s="53"/>
      <c r="M175" s="53"/>
      <c r="N175" s="54"/>
      <c r="O175" s="55">
        <f t="shared" si="45"/>
        <v>0</v>
      </c>
      <c r="P175" s="55">
        <f t="shared" si="46"/>
        <v>0</v>
      </c>
      <c r="Q175" s="55">
        <f t="shared" si="46"/>
        <v>0</v>
      </c>
      <c r="R175" s="56"/>
      <c r="S175" s="49">
        <f t="shared" si="32"/>
        <v>5.2947102832588556E-2</v>
      </c>
      <c r="T175" s="49">
        <f t="shared" si="33"/>
        <v>0.20112625840964224</v>
      </c>
      <c r="U175" s="49">
        <f t="shared" si="34"/>
        <v>8.7457631977626571E-3</v>
      </c>
      <c r="V175" s="57"/>
      <c r="W175" s="49">
        <f t="shared" si="35"/>
        <v>6.5165665024724373E-2</v>
      </c>
      <c r="X175" s="49">
        <f t="shared" si="36"/>
        <v>0.22626704071084749</v>
      </c>
      <c r="Y175" s="49">
        <f t="shared" si="37"/>
        <v>1.3118644796643986E-2</v>
      </c>
      <c r="Z175" s="57"/>
      <c r="AA175" s="49">
        <f t="shared" si="38"/>
        <v>7.7384227216860196E-2</v>
      </c>
      <c r="AB175" s="49">
        <f t="shared" si="39"/>
        <v>0.25140782301205278</v>
      </c>
      <c r="AC175" s="49">
        <f t="shared" si="40"/>
        <v>1.7491526395525314E-2</v>
      </c>
    </row>
    <row r="176" spans="2:29" s="5" customFormat="1" ht="18.75" customHeight="1" x14ac:dyDescent="0.4">
      <c r="B176" s="159">
        <v>91814625</v>
      </c>
      <c r="D176" s="125" t="s">
        <v>112</v>
      </c>
      <c r="E176" s="74">
        <v>3653</v>
      </c>
      <c r="F176" s="59">
        <f t="shared" si="41"/>
        <v>0.54799763889345798</v>
      </c>
      <c r="G176" s="59">
        <f t="shared" si="42"/>
        <v>0.67653243275361252</v>
      </c>
      <c r="H176" s="59">
        <f t="shared" si="43"/>
        <v>0.11767319691133331</v>
      </c>
      <c r="I176" s="75">
        <f t="shared" si="31"/>
        <v>1.342203268558404</v>
      </c>
      <c r="J176" s="51"/>
      <c r="K176" s="76"/>
      <c r="L176" s="77"/>
      <c r="M176" s="77"/>
      <c r="N176" s="54"/>
      <c r="O176" s="78">
        <f t="shared" si="45"/>
        <v>0</v>
      </c>
      <c r="P176" s="78">
        <f t="shared" si="46"/>
        <v>0</v>
      </c>
      <c r="Q176" s="78">
        <f t="shared" si="46"/>
        <v>0</v>
      </c>
      <c r="R176" s="56"/>
      <c r="S176" s="57">
        <f t="shared" si="32"/>
        <v>7.1239693056149536E-2</v>
      </c>
      <c r="T176" s="57">
        <f t="shared" si="33"/>
        <v>0.270612973101445</v>
      </c>
      <c r="U176" s="57">
        <f t="shared" si="34"/>
        <v>1.1767319691133331E-2</v>
      </c>
      <c r="V176" s="51"/>
      <c r="W176" s="57">
        <f t="shared" si="35"/>
        <v>8.767962222295328E-2</v>
      </c>
      <c r="X176" s="57">
        <f t="shared" si="36"/>
        <v>0.30443959473912563</v>
      </c>
      <c r="Y176" s="57">
        <f t="shared" si="37"/>
        <v>1.7650979536699994E-2</v>
      </c>
      <c r="Z176" s="51"/>
      <c r="AA176" s="57">
        <f t="shared" si="38"/>
        <v>0.10411955138975702</v>
      </c>
      <c r="AB176" s="57">
        <f t="shared" si="39"/>
        <v>0.33826621637680626</v>
      </c>
      <c r="AC176" s="57">
        <f t="shared" si="40"/>
        <v>2.3534639382266662E-2</v>
      </c>
    </row>
    <row r="177" spans="2:29" s="5" customFormat="1" ht="4.5" customHeight="1" x14ac:dyDescent="0.4">
      <c r="B177" s="158"/>
      <c r="D177" s="126"/>
      <c r="E177" s="48"/>
      <c r="F177" s="49"/>
      <c r="G177" s="49"/>
      <c r="H177" s="49"/>
      <c r="I177" s="50"/>
      <c r="J177" s="51"/>
      <c r="K177" s="52"/>
      <c r="L177" s="53"/>
      <c r="M177" s="53"/>
      <c r="N177" s="54"/>
      <c r="O177" s="55"/>
      <c r="P177" s="55"/>
      <c r="Q177" s="55"/>
      <c r="R177" s="56"/>
      <c r="S177" s="49"/>
      <c r="T177" s="49"/>
      <c r="U177" s="49"/>
      <c r="V177" s="56"/>
      <c r="W177" s="49"/>
      <c r="X177" s="49"/>
      <c r="Y177" s="49"/>
      <c r="Z177" s="56"/>
      <c r="AA177" s="49"/>
      <c r="AB177" s="49"/>
      <c r="AC177" s="49"/>
    </row>
    <row r="178" spans="2:29" s="5" customFormat="1" ht="18.75" customHeight="1" x14ac:dyDescent="0.4">
      <c r="B178" s="159">
        <v>91815718</v>
      </c>
      <c r="D178" s="125" t="s">
        <v>113</v>
      </c>
      <c r="E178" s="74">
        <v>2285</v>
      </c>
      <c r="F178" s="59">
        <f t="shared" si="41"/>
        <v>0.34277979876034803</v>
      </c>
      <c r="G178" s="59">
        <f t="shared" si="42"/>
        <v>0.42318001884533379</v>
      </c>
      <c r="H178" s="59">
        <f t="shared" si="43"/>
        <v>7.3606146986694931E-2</v>
      </c>
      <c r="I178" s="75">
        <f t="shared" si="31"/>
        <v>0.83956596459237676</v>
      </c>
      <c r="J178" s="51"/>
      <c r="K178" s="76"/>
      <c r="L178" s="77"/>
      <c r="M178" s="77"/>
      <c r="N178" s="54"/>
      <c r="O178" s="78">
        <f t="shared" si="45"/>
        <v>0</v>
      </c>
      <c r="P178" s="78">
        <f t="shared" si="46"/>
        <v>0</v>
      </c>
      <c r="Q178" s="78">
        <f t="shared" si="46"/>
        <v>0</v>
      </c>
      <c r="R178" s="56"/>
      <c r="S178" s="57">
        <f t="shared" si="32"/>
        <v>4.4561373838845245E-2</v>
      </c>
      <c r="T178" s="57">
        <f t="shared" si="33"/>
        <v>0.16927200753813354</v>
      </c>
      <c r="U178" s="57">
        <f t="shared" si="34"/>
        <v>7.3606146986694935E-3</v>
      </c>
      <c r="V178" s="51"/>
      <c r="W178" s="57">
        <f t="shared" si="35"/>
        <v>5.4844767801655689E-2</v>
      </c>
      <c r="X178" s="57">
        <f t="shared" si="36"/>
        <v>0.1904310084804002</v>
      </c>
      <c r="Y178" s="57">
        <f t="shared" si="37"/>
        <v>1.1040922048004239E-2</v>
      </c>
      <c r="Z178" s="51"/>
      <c r="AA178" s="57">
        <f t="shared" si="38"/>
        <v>6.5128161764466133E-2</v>
      </c>
      <c r="AB178" s="57">
        <f t="shared" si="39"/>
        <v>0.2115900094226669</v>
      </c>
      <c r="AC178" s="57">
        <f t="shared" si="40"/>
        <v>1.4721229397338987E-2</v>
      </c>
    </row>
    <row r="179" spans="2:29" s="5" customFormat="1" ht="18.75" customHeight="1" x14ac:dyDescent="0.4">
      <c r="B179" s="158">
        <v>91816109</v>
      </c>
      <c r="D179" s="126" t="s">
        <v>114</v>
      </c>
      <c r="E179" s="48">
        <v>5269</v>
      </c>
      <c r="F179" s="49">
        <f t="shared" si="41"/>
        <v>0.79041871320274582</v>
      </c>
      <c r="G179" s="49">
        <f t="shared" si="42"/>
        <v>0.97581423163941539</v>
      </c>
      <c r="H179" s="49">
        <f t="shared" si="43"/>
        <v>0.16972901027260204</v>
      </c>
      <c r="I179" s="50">
        <f t="shared" si="31"/>
        <v>1.9359619551147633</v>
      </c>
      <c r="J179" s="51"/>
      <c r="K179" s="52"/>
      <c r="L179" s="53"/>
      <c r="M179" s="53"/>
      <c r="N179" s="54"/>
      <c r="O179" s="55">
        <f t="shared" si="45"/>
        <v>0</v>
      </c>
      <c r="P179" s="55">
        <f t="shared" si="46"/>
        <v>0</v>
      </c>
      <c r="Q179" s="55">
        <f t="shared" si="46"/>
        <v>0</v>
      </c>
      <c r="R179" s="56"/>
      <c r="S179" s="49">
        <f t="shared" si="32"/>
        <v>0.10275443271635695</v>
      </c>
      <c r="T179" s="49">
        <f t="shared" si="33"/>
        <v>0.39032569265576617</v>
      </c>
      <c r="U179" s="49">
        <f t="shared" si="34"/>
        <v>1.6972901027260203E-2</v>
      </c>
      <c r="V179" s="57"/>
      <c r="W179" s="49">
        <f t="shared" si="35"/>
        <v>0.12646699411243933</v>
      </c>
      <c r="X179" s="49">
        <f t="shared" si="36"/>
        <v>0.43911640423773696</v>
      </c>
      <c r="Y179" s="49">
        <f t="shared" si="37"/>
        <v>2.5459351540890306E-2</v>
      </c>
      <c r="Z179" s="57"/>
      <c r="AA179" s="49">
        <f t="shared" si="38"/>
        <v>0.15017955550852172</v>
      </c>
      <c r="AB179" s="49">
        <f t="shared" si="39"/>
        <v>0.48790711581970769</v>
      </c>
      <c r="AC179" s="49">
        <f t="shared" si="40"/>
        <v>3.3945802054520406E-2</v>
      </c>
    </row>
    <row r="180" spans="2:29" s="5" customFormat="1" ht="18.75" customHeight="1" x14ac:dyDescent="0.4">
      <c r="B180" s="159">
        <v>92642053</v>
      </c>
      <c r="D180" s="125" t="s">
        <v>132</v>
      </c>
      <c r="E180" s="74">
        <v>2962</v>
      </c>
      <c r="F180" s="59">
        <f t="shared" si="41"/>
        <v>0.44433862753967218</v>
      </c>
      <c r="G180" s="59">
        <f t="shared" si="42"/>
        <v>0.54855983186865587</v>
      </c>
      <c r="H180" s="59">
        <f t="shared" si="43"/>
        <v>9.5414182658464061E-2</v>
      </c>
      <c r="I180" s="75">
        <f t="shared" si="31"/>
        <v>1.0883126420667921</v>
      </c>
      <c r="J180" s="51"/>
      <c r="K180" s="76"/>
      <c r="L180" s="77"/>
      <c r="M180" s="77"/>
      <c r="N180" s="54"/>
      <c r="O180" s="78">
        <f t="shared" si="45"/>
        <v>0</v>
      </c>
      <c r="P180" s="78">
        <f t="shared" si="46"/>
        <v>0</v>
      </c>
      <c r="Q180" s="78">
        <f t="shared" si="46"/>
        <v>0</v>
      </c>
      <c r="R180" s="56"/>
      <c r="S180" s="57">
        <f t="shared" si="32"/>
        <v>5.7764021580157386E-2</v>
      </c>
      <c r="T180" s="57">
        <f t="shared" si="33"/>
        <v>0.21942393274746236</v>
      </c>
      <c r="U180" s="57">
        <f t="shared" si="34"/>
        <v>9.5414182658464068E-3</v>
      </c>
      <c r="V180" s="51"/>
      <c r="W180" s="57">
        <f t="shared" si="35"/>
        <v>7.1094180406347546E-2</v>
      </c>
      <c r="X180" s="57">
        <f t="shared" si="36"/>
        <v>0.24685192434089515</v>
      </c>
      <c r="Y180" s="57">
        <f t="shared" si="37"/>
        <v>1.4312127398769608E-2</v>
      </c>
      <c r="Z180" s="51"/>
      <c r="AA180" s="57">
        <f t="shared" si="38"/>
        <v>8.4424339232537712E-2</v>
      </c>
      <c r="AB180" s="57">
        <f t="shared" si="39"/>
        <v>0.27427991593432793</v>
      </c>
      <c r="AC180" s="57">
        <f t="shared" si="40"/>
        <v>1.9082836531692814E-2</v>
      </c>
    </row>
    <row r="181" spans="2:29" s="5" customFormat="1" ht="18.75" customHeight="1" x14ac:dyDescent="0.4">
      <c r="B181" s="158">
        <v>92642268</v>
      </c>
      <c r="D181" s="126" t="s">
        <v>115</v>
      </c>
      <c r="E181" s="48">
        <v>10132</v>
      </c>
      <c r="F181" s="49">
        <f t="shared" si="41"/>
        <v>1.5199321317461034</v>
      </c>
      <c r="G181" s="49">
        <f t="shared" si="42"/>
        <v>1.8764376152914319</v>
      </c>
      <c r="H181" s="49">
        <f t="shared" si="43"/>
        <v>0.32637964169330108</v>
      </c>
      <c r="I181" s="50">
        <f t="shared" si="31"/>
        <v>3.7227493887308363</v>
      </c>
      <c r="J181" s="51"/>
      <c r="K181" s="52"/>
      <c r="L181" s="53"/>
      <c r="M181" s="53"/>
      <c r="N181" s="54"/>
      <c r="O181" s="55">
        <f t="shared" si="45"/>
        <v>0</v>
      </c>
      <c r="P181" s="55">
        <f t="shared" si="46"/>
        <v>0</v>
      </c>
      <c r="Q181" s="55">
        <f t="shared" si="46"/>
        <v>0</v>
      </c>
      <c r="R181" s="56"/>
      <c r="S181" s="49">
        <f t="shared" si="32"/>
        <v>0.19759117712699345</v>
      </c>
      <c r="T181" s="49">
        <f t="shared" si="33"/>
        <v>0.75057504611657277</v>
      </c>
      <c r="U181" s="49">
        <f t="shared" si="34"/>
        <v>3.2637964169330111E-2</v>
      </c>
      <c r="V181" s="57"/>
      <c r="W181" s="49">
        <f t="shared" si="35"/>
        <v>0.24318914107937656</v>
      </c>
      <c r="X181" s="49">
        <f t="shared" si="36"/>
        <v>0.84439692688114443</v>
      </c>
      <c r="Y181" s="49">
        <f t="shared" si="37"/>
        <v>4.8956946253995159E-2</v>
      </c>
      <c r="Z181" s="57"/>
      <c r="AA181" s="49">
        <f t="shared" si="38"/>
        <v>0.28878710503175964</v>
      </c>
      <c r="AB181" s="49">
        <f t="shared" si="39"/>
        <v>0.93821880764571597</v>
      </c>
      <c r="AC181" s="49">
        <f t="shared" si="40"/>
        <v>6.5275928338660222E-2</v>
      </c>
    </row>
    <row r="182" spans="2:29" s="5" customFormat="1" ht="46.5" customHeight="1" x14ac:dyDescent="0.4">
      <c r="B182" s="159">
        <v>92642430</v>
      </c>
      <c r="D182" s="132" t="s">
        <v>242</v>
      </c>
      <c r="E182" s="74">
        <v>399</v>
      </c>
      <c r="F182" s="59">
        <f t="shared" si="41"/>
        <v>5.9855203372157051E-2</v>
      </c>
      <c r="G182" s="59">
        <f t="shared" si="42"/>
        <v>7.3894454056581252E-2</v>
      </c>
      <c r="H182" s="59">
        <f t="shared" si="43"/>
        <v>1.2852889561352856E-2</v>
      </c>
      <c r="I182" s="75">
        <f t="shared" si="31"/>
        <v>0.14660254699009115</v>
      </c>
      <c r="J182" s="51"/>
      <c r="K182" s="76"/>
      <c r="L182" s="77"/>
      <c r="M182" s="77"/>
      <c r="N182" s="54"/>
      <c r="O182" s="78">
        <f t="shared" si="45"/>
        <v>0</v>
      </c>
      <c r="P182" s="78">
        <f t="shared" si="46"/>
        <v>0</v>
      </c>
      <c r="Q182" s="78">
        <f t="shared" si="46"/>
        <v>0</v>
      </c>
      <c r="R182" s="56"/>
      <c r="S182" s="57">
        <f t="shared" si="32"/>
        <v>7.7811764383804169E-3</v>
      </c>
      <c r="T182" s="57">
        <f t="shared" si="33"/>
        <v>2.9557781622632503E-2</v>
      </c>
      <c r="U182" s="57">
        <f t="shared" si="34"/>
        <v>1.2852889561352856E-3</v>
      </c>
      <c r="V182" s="51"/>
      <c r="W182" s="57">
        <f t="shared" si="35"/>
        <v>9.5768325395451277E-3</v>
      </c>
      <c r="X182" s="57">
        <f t="shared" si="36"/>
        <v>3.3252504325461563E-2</v>
      </c>
      <c r="Y182" s="57">
        <f t="shared" si="37"/>
        <v>1.9279334342029283E-3</v>
      </c>
      <c r="Z182" s="51"/>
      <c r="AA182" s="57">
        <f t="shared" si="38"/>
        <v>1.1372488640709839E-2</v>
      </c>
      <c r="AB182" s="57">
        <f t="shared" si="39"/>
        <v>3.6947227028290626E-2</v>
      </c>
      <c r="AC182" s="57">
        <f t="shared" si="40"/>
        <v>2.5705779122705713E-3</v>
      </c>
    </row>
    <row r="183" spans="2:29" s="5" customFormat="1" ht="18.75" customHeight="1" x14ac:dyDescent="0.4">
      <c r="B183" s="158">
        <v>92643188</v>
      </c>
      <c r="D183" s="126" t="s">
        <v>116</v>
      </c>
      <c r="E183" s="48">
        <v>1280</v>
      </c>
      <c r="F183" s="49">
        <f t="shared" si="41"/>
        <v>0.1920166925222081</v>
      </c>
      <c r="G183" s="49">
        <f t="shared" si="42"/>
        <v>0.2370548902065765</v>
      </c>
      <c r="H183" s="49">
        <f t="shared" si="43"/>
        <v>4.1232327414866307E-2</v>
      </c>
      <c r="I183" s="50">
        <f t="shared" si="31"/>
        <v>0.47030391014365092</v>
      </c>
      <c r="J183" s="51"/>
      <c r="K183" s="52"/>
      <c r="L183" s="53"/>
      <c r="M183" s="53"/>
      <c r="N183" s="54"/>
      <c r="O183" s="55">
        <f t="shared" si="45"/>
        <v>0</v>
      </c>
      <c r="P183" s="55">
        <f t="shared" si="46"/>
        <v>0</v>
      </c>
      <c r="Q183" s="55">
        <f t="shared" si="46"/>
        <v>0</v>
      </c>
      <c r="R183" s="56"/>
      <c r="S183" s="49">
        <f t="shared" si="32"/>
        <v>2.4962170027887053E-2</v>
      </c>
      <c r="T183" s="49">
        <f t="shared" si="33"/>
        <v>9.482195608263061E-2</v>
      </c>
      <c r="U183" s="49">
        <f t="shared" si="34"/>
        <v>4.1232327414866309E-3</v>
      </c>
      <c r="V183" s="57"/>
      <c r="W183" s="49">
        <f t="shared" si="35"/>
        <v>3.0722670803553297E-2</v>
      </c>
      <c r="X183" s="49">
        <f t="shared" si="36"/>
        <v>0.10667470059295943</v>
      </c>
      <c r="Y183" s="49">
        <f t="shared" si="37"/>
        <v>6.1848491122299459E-3</v>
      </c>
      <c r="Z183" s="57"/>
      <c r="AA183" s="49">
        <f t="shared" si="38"/>
        <v>3.6483171579219542E-2</v>
      </c>
      <c r="AB183" s="49">
        <f t="shared" si="39"/>
        <v>0.11852744510328825</v>
      </c>
      <c r="AC183" s="49">
        <f t="shared" si="40"/>
        <v>8.2464654829732618E-3</v>
      </c>
    </row>
    <row r="184" spans="2:29" s="5" customFormat="1" ht="18.75" customHeight="1" x14ac:dyDescent="0.4">
      <c r="B184" s="158">
        <v>92649310</v>
      </c>
      <c r="D184" s="126" t="s">
        <v>117</v>
      </c>
      <c r="E184" s="48">
        <v>5203</v>
      </c>
      <c r="F184" s="49">
        <f t="shared" si="41"/>
        <v>0.7805178524945694</v>
      </c>
      <c r="G184" s="49">
        <f t="shared" si="42"/>
        <v>0.96359108886313871</v>
      </c>
      <c r="H184" s="49">
        <f t="shared" si="43"/>
        <v>0.16760296839027297</v>
      </c>
      <c r="I184" s="50">
        <f t="shared" si="31"/>
        <v>1.9117119097479809</v>
      </c>
      <c r="J184" s="51"/>
      <c r="K184" s="52">
        <v>1</v>
      </c>
      <c r="L184" s="53"/>
      <c r="M184" s="53"/>
      <c r="N184" s="54"/>
      <c r="O184" s="55">
        <f t="shared" si="45"/>
        <v>1.281200675684683</v>
      </c>
      <c r="P184" s="55">
        <f t="shared" si="46"/>
        <v>0</v>
      </c>
      <c r="Q184" s="55">
        <f t="shared" si="46"/>
        <v>0</v>
      </c>
      <c r="R184" s="56"/>
      <c r="S184" s="49">
        <f t="shared" si="32"/>
        <v>0.10146732082429402</v>
      </c>
      <c r="T184" s="49">
        <f t="shared" si="33"/>
        <v>0.38543643554525553</v>
      </c>
      <c r="U184" s="49">
        <f t="shared" si="34"/>
        <v>1.6760296839027296E-2</v>
      </c>
      <c r="V184" s="57"/>
      <c r="W184" s="49">
        <f t="shared" si="35"/>
        <v>0.1248828563991311</v>
      </c>
      <c r="X184" s="49">
        <f t="shared" si="36"/>
        <v>0.43361598998841244</v>
      </c>
      <c r="Y184" s="49">
        <f t="shared" si="37"/>
        <v>2.5140445258540946E-2</v>
      </c>
      <c r="Z184" s="57"/>
      <c r="AA184" s="49">
        <f t="shared" si="38"/>
        <v>0.14829839197396819</v>
      </c>
      <c r="AB184" s="49">
        <f t="shared" si="39"/>
        <v>0.48179554443156936</v>
      </c>
      <c r="AC184" s="49">
        <f t="shared" si="40"/>
        <v>3.3520593678054593E-2</v>
      </c>
    </row>
    <row r="185" spans="2:29" s="5" customFormat="1" ht="18.75" customHeight="1" x14ac:dyDescent="0.4">
      <c r="B185" s="159">
        <v>92654216</v>
      </c>
      <c r="D185" s="127" t="s">
        <v>118</v>
      </c>
      <c r="E185" s="58">
        <v>1874</v>
      </c>
      <c r="F185" s="59">
        <f t="shared" si="41"/>
        <v>0.2811244388957953</v>
      </c>
      <c r="G185" s="59">
        <f t="shared" si="42"/>
        <v>0.3470631751930659</v>
      </c>
      <c r="H185" s="59">
        <f t="shared" si="43"/>
        <v>6.0366704355827701E-2</v>
      </c>
      <c r="I185" s="60">
        <f t="shared" si="31"/>
        <v>0.68855431844468884</v>
      </c>
      <c r="J185" s="51"/>
      <c r="K185" s="61"/>
      <c r="L185" s="54"/>
      <c r="M185" s="54"/>
      <c r="N185" s="54"/>
      <c r="O185" s="62">
        <f t="shared" si="45"/>
        <v>0</v>
      </c>
      <c r="P185" s="62">
        <f t="shared" si="46"/>
        <v>0</v>
      </c>
      <c r="Q185" s="62">
        <f t="shared" si="46"/>
        <v>0</v>
      </c>
      <c r="R185" s="51"/>
      <c r="S185" s="59">
        <f t="shared" si="32"/>
        <v>3.654617705645339E-2</v>
      </c>
      <c r="T185" s="59">
        <f t="shared" si="33"/>
        <v>0.13882527007722636</v>
      </c>
      <c r="U185" s="59">
        <f t="shared" si="34"/>
        <v>6.0366704355827704E-3</v>
      </c>
      <c r="V185" s="59"/>
      <c r="W185" s="59">
        <f t="shared" si="35"/>
        <v>4.497991022332725E-2</v>
      </c>
      <c r="X185" s="59">
        <f t="shared" si="36"/>
        <v>0.15617842883687966</v>
      </c>
      <c r="Y185" s="59">
        <f t="shared" si="37"/>
        <v>9.0550056533741548E-3</v>
      </c>
      <c r="Z185" s="59"/>
      <c r="AA185" s="59">
        <f t="shared" si="38"/>
        <v>5.3413643390201111E-2</v>
      </c>
      <c r="AB185" s="59">
        <f t="shared" si="39"/>
        <v>0.17353158759653295</v>
      </c>
      <c r="AC185" s="59">
        <f t="shared" si="40"/>
        <v>1.2073340871165541E-2</v>
      </c>
    </row>
    <row r="186" spans="2:29" s="5" customFormat="1" ht="18.75" customHeight="1" x14ac:dyDescent="0.4">
      <c r="B186" s="158">
        <v>92967374</v>
      </c>
      <c r="D186" s="126" t="s">
        <v>119</v>
      </c>
      <c r="E186" s="48">
        <v>4983</v>
      </c>
      <c r="F186" s="49">
        <f t="shared" si="41"/>
        <v>0.74751498346731482</v>
      </c>
      <c r="G186" s="49">
        <f t="shared" si="42"/>
        <v>0.92284727960888324</v>
      </c>
      <c r="H186" s="49">
        <f t="shared" si="43"/>
        <v>0.16051616211584283</v>
      </c>
      <c r="I186" s="50">
        <f t="shared" si="31"/>
        <v>1.8308784251920409</v>
      </c>
      <c r="J186" s="51"/>
      <c r="K186" s="52"/>
      <c r="L186" s="53">
        <v>1</v>
      </c>
      <c r="M186" s="53"/>
      <c r="N186" s="54"/>
      <c r="O186" s="55">
        <f t="shared" si="45"/>
        <v>0</v>
      </c>
      <c r="P186" s="55">
        <f t="shared" ref="P186:Q192" si="47">L186/G186</f>
        <v>1.0836029125250446</v>
      </c>
      <c r="Q186" s="55">
        <f t="shared" si="47"/>
        <v>0</v>
      </c>
      <c r="R186" s="56"/>
      <c r="S186" s="49">
        <f t="shared" si="32"/>
        <v>9.7176947850750928E-2</v>
      </c>
      <c r="T186" s="49">
        <f t="shared" si="33"/>
        <v>0.3691389118435533</v>
      </c>
      <c r="U186" s="49">
        <f t="shared" si="34"/>
        <v>1.6051616211584283E-2</v>
      </c>
      <c r="V186" s="56"/>
      <c r="W186" s="49">
        <f t="shared" si="35"/>
        <v>0.11960239735477038</v>
      </c>
      <c r="X186" s="49">
        <f t="shared" si="36"/>
        <v>0.41528127582399749</v>
      </c>
      <c r="Y186" s="49">
        <f t="shared" si="37"/>
        <v>2.4077424317376424E-2</v>
      </c>
      <c r="Z186" s="56"/>
      <c r="AA186" s="49">
        <f t="shared" si="38"/>
        <v>0.14202784685878983</v>
      </c>
      <c r="AB186" s="49">
        <f t="shared" si="39"/>
        <v>0.46142363980444162</v>
      </c>
      <c r="AC186" s="49">
        <f t="shared" si="40"/>
        <v>3.2103232423168565E-2</v>
      </c>
    </row>
    <row r="187" spans="2:29" s="5" customFormat="1" ht="18.75" customHeight="1" x14ac:dyDescent="0.4">
      <c r="B187" s="159">
        <v>94022501</v>
      </c>
      <c r="D187" s="127" t="s">
        <v>133</v>
      </c>
      <c r="E187" s="58">
        <v>461</v>
      </c>
      <c r="F187" s="59">
        <f t="shared" si="41"/>
        <v>6.9156011916201521E-2</v>
      </c>
      <c r="G187" s="59">
        <f t="shared" si="42"/>
        <v>8.5376800300962313E-2</v>
      </c>
      <c r="H187" s="59">
        <f t="shared" si="43"/>
        <v>1.4850080420510444E-2</v>
      </c>
      <c r="I187" s="60">
        <f t="shared" si="31"/>
        <v>0.16938289263767428</v>
      </c>
      <c r="J187" s="51"/>
      <c r="K187" s="63"/>
      <c r="L187" s="54">
        <v>1</v>
      </c>
      <c r="M187" s="54"/>
      <c r="N187" s="54"/>
      <c r="O187" s="62">
        <f t="shared" si="45"/>
        <v>0</v>
      </c>
      <c r="P187" s="62">
        <f t="shared" si="47"/>
        <v>11.712783759462681</v>
      </c>
      <c r="Q187" s="62">
        <f t="shared" si="47"/>
        <v>0</v>
      </c>
      <c r="R187" s="51"/>
      <c r="S187" s="59">
        <f t="shared" si="32"/>
        <v>8.9902815491061973E-3</v>
      </c>
      <c r="T187" s="59">
        <f t="shared" si="33"/>
        <v>3.4150720120384927E-2</v>
      </c>
      <c r="U187" s="59">
        <f t="shared" si="34"/>
        <v>1.4850080420510444E-3</v>
      </c>
      <c r="V187" s="59"/>
      <c r="W187" s="59">
        <f t="shared" si="35"/>
        <v>1.1064961906592244E-2</v>
      </c>
      <c r="X187" s="59">
        <f t="shared" si="36"/>
        <v>3.8419560135433045E-2</v>
      </c>
      <c r="Y187" s="59">
        <f t="shared" si="37"/>
        <v>2.2275120630765666E-3</v>
      </c>
      <c r="Z187" s="59"/>
      <c r="AA187" s="59">
        <f t="shared" si="38"/>
        <v>1.3139642264078289E-2</v>
      </c>
      <c r="AB187" s="59">
        <f t="shared" si="39"/>
        <v>4.2688400150481157E-2</v>
      </c>
      <c r="AC187" s="59">
        <f t="shared" si="40"/>
        <v>2.9700160841020888E-3</v>
      </c>
    </row>
    <row r="188" spans="2:29" s="5" customFormat="1" ht="18.75" customHeight="1" x14ac:dyDescent="0.4">
      <c r="B188" s="158">
        <v>94022611</v>
      </c>
      <c r="D188" s="126" t="s">
        <v>134</v>
      </c>
      <c r="E188" s="48">
        <v>59</v>
      </c>
      <c r="F188" s="49">
        <f t="shared" si="41"/>
        <v>8.8507694209455298E-3</v>
      </c>
      <c r="G188" s="49">
        <f t="shared" si="42"/>
        <v>1.0926748845459385E-2</v>
      </c>
      <c r="H188" s="49">
        <f t="shared" si="43"/>
        <v>1.9005525917789939E-3</v>
      </c>
      <c r="I188" s="50">
        <f t="shared" si="31"/>
        <v>2.1678070858183907E-2</v>
      </c>
      <c r="J188" s="51"/>
      <c r="K188" s="52"/>
      <c r="L188" s="53"/>
      <c r="M188" s="53"/>
      <c r="N188" s="54"/>
      <c r="O188" s="55">
        <f t="shared" si="45"/>
        <v>0</v>
      </c>
      <c r="P188" s="55">
        <f t="shared" si="47"/>
        <v>0</v>
      </c>
      <c r="Q188" s="55">
        <f t="shared" si="47"/>
        <v>0</v>
      </c>
      <c r="R188" s="56"/>
      <c r="S188" s="49">
        <f t="shared" si="32"/>
        <v>1.1506000247229189E-3</v>
      </c>
      <c r="T188" s="49">
        <f t="shared" si="33"/>
        <v>4.3706995381837541E-3</v>
      </c>
      <c r="U188" s="49">
        <f t="shared" si="34"/>
        <v>1.9005525917789939E-4</v>
      </c>
      <c r="V188" s="57"/>
      <c r="W188" s="49">
        <f t="shared" si="35"/>
        <v>1.4161231073512848E-3</v>
      </c>
      <c r="X188" s="49">
        <f t="shared" si="36"/>
        <v>4.9170369804567233E-3</v>
      </c>
      <c r="Y188" s="49">
        <f t="shared" si="37"/>
        <v>2.8508288876684905E-4</v>
      </c>
      <c r="Z188" s="57"/>
      <c r="AA188" s="49">
        <f t="shared" si="38"/>
        <v>1.6816461899796507E-3</v>
      </c>
      <c r="AB188" s="49">
        <f t="shared" si="39"/>
        <v>5.4633744227296924E-3</v>
      </c>
      <c r="AC188" s="49">
        <f t="shared" si="40"/>
        <v>3.8011051835579879E-4</v>
      </c>
    </row>
    <row r="189" spans="2:29" s="5" customFormat="1" ht="18.75" customHeight="1" x14ac:dyDescent="0.4">
      <c r="B189" s="159">
        <v>94022700</v>
      </c>
      <c r="D189" s="125" t="s">
        <v>135</v>
      </c>
      <c r="E189" s="74">
        <v>1331</v>
      </c>
      <c r="F189" s="59">
        <f t="shared" si="41"/>
        <v>0.19966735761488982</v>
      </c>
      <c r="G189" s="59">
        <f t="shared" si="42"/>
        <v>0.24650004598824476</v>
      </c>
      <c r="H189" s="59">
        <f t="shared" si="43"/>
        <v>4.2875177960302387E-2</v>
      </c>
      <c r="I189" s="75">
        <f t="shared" si="31"/>
        <v>0.48904258156343694</v>
      </c>
      <c r="J189" s="51"/>
      <c r="K189" s="79"/>
      <c r="L189" s="77"/>
      <c r="M189" s="77"/>
      <c r="N189" s="54"/>
      <c r="O189" s="62">
        <f t="shared" si="45"/>
        <v>0</v>
      </c>
      <c r="P189" s="62">
        <f t="shared" si="47"/>
        <v>0</v>
      </c>
      <c r="Q189" s="62">
        <f t="shared" si="47"/>
        <v>0</v>
      </c>
      <c r="R189" s="56"/>
      <c r="S189" s="57">
        <f t="shared" si="32"/>
        <v>2.5956756489935676E-2</v>
      </c>
      <c r="T189" s="57">
        <f t="shared" si="33"/>
        <v>9.8600018395297917E-2</v>
      </c>
      <c r="U189" s="57">
        <f t="shared" si="34"/>
        <v>4.2875177960302385E-3</v>
      </c>
      <c r="V189" s="56"/>
      <c r="W189" s="57">
        <f t="shared" si="35"/>
        <v>3.194677721838237E-2</v>
      </c>
      <c r="X189" s="57">
        <f t="shared" si="36"/>
        <v>0.11092502069471015</v>
      </c>
      <c r="Y189" s="57">
        <f t="shared" si="37"/>
        <v>6.4312766940453582E-3</v>
      </c>
      <c r="Z189" s="56"/>
      <c r="AA189" s="57">
        <f t="shared" si="38"/>
        <v>3.7936797946829068E-2</v>
      </c>
      <c r="AB189" s="57">
        <f t="shared" si="39"/>
        <v>0.12325002299412238</v>
      </c>
      <c r="AC189" s="57">
        <f t="shared" si="40"/>
        <v>8.575035592060477E-3</v>
      </c>
    </row>
    <row r="190" spans="2:29" s="5" customFormat="1" ht="4.5" customHeight="1" x14ac:dyDescent="0.4">
      <c r="B190" s="158"/>
      <c r="D190" s="126"/>
      <c r="E190" s="48"/>
      <c r="F190" s="49"/>
      <c r="G190" s="49"/>
      <c r="H190" s="49"/>
      <c r="I190" s="50"/>
      <c r="J190" s="51"/>
      <c r="K190" s="52"/>
      <c r="L190" s="53"/>
      <c r="M190" s="53"/>
      <c r="N190" s="54"/>
      <c r="O190" s="55"/>
      <c r="P190" s="55"/>
      <c r="Q190" s="55"/>
      <c r="R190" s="56"/>
      <c r="S190" s="49"/>
      <c r="T190" s="49"/>
      <c r="U190" s="49"/>
      <c r="V190" s="56"/>
      <c r="W190" s="49"/>
      <c r="X190" s="49"/>
      <c r="Y190" s="49"/>
      <c r="Z190" s="56"/>
      <c r="AA190" s="49"/>
      <c r="AB190" s="49"/>
      <c r="AC190" s="49"/>
    </row>
    <row r="191" spans="2:29" s="5" customFormat="1" ht="18.75" customHeight="1" x14ac:dyDescent="0.4">
      <c r="B191" s="159">
        <v>94023039</v>
      </c>
      <c r="D191" s="125" t="s">
        <v>136</v>
      </c>
      <c r="E191" s="74">
        <v>826</v>
      </c>
      <c r="F191" s="59">
        <f t="shared" si="41"/>
        <v>0.12391077189323742</v>
      </c>
      <c r="G191" s="59">
        <f t="shared" si="42"/>
        <v>0.15297448383643139</v>
      </c>
      <c r="H191" s="59">
        <f t="shared" si="43"/>
        <v>2.6607736284905915E-2</v>
      </c>
      <c r="I191" s="75">
        <f t="shared" si="31"/>
        <v>0.30349299201457475</v>
      </c>
      <c r="J191" s="51"/>
      <c r="K191" s="76"/>
      <c r="L191" s="77"/>
      <c r="M191" s="77"/>
      <c r="N191" s="54"/>
      <c r="O191" s="78">
        <f t="shared" si="45"/>
        <v>0</v>
      </c>
      <c r="P191" s="78">
        <f t="shared" si="47"/>
        <v>0</v>
      </c>
      <c r="Q191" s="78">
        <f t="shared" si="47"/>
        <v>0</v>
      </c>
      <c r="R191" s="56"/>
      <c r="S191" s="57">
        <f t="shared" si="32"/>
        <v>1.6108400346120866E-2</v>
      </c>
      <c r="T191" s="57">
        <f t="shared" si="33"/>
        <v>6.1189793534572559E-2</v>
      </c>
      <c r="U191" s="57">
        <f t="shared" si="34"/>
        <v>2.6607736284905916E-3</v>
      </c>
      <c r="V191" s="51"/>
      <c r="W191" s="57">
        <f t="shared" si="35"/>
        <v>1.9825723502917988E-2</v>
      </c>
      <c r="X191" s="57">
        <f t="shared" si="36"/>
        <v>6.8838517726394127E-2</v>
      </c>
      <c r="Y191" s="57">
        <f t="shared" si="37"/>
        <v>3.9911604427358867E-3</v>
      </c>
      <c r="Z191" s="51"/>
      <c r="AA191" s="57">
        <f t="shared" si="38"/>
        <v>2.354304665971511E-2</v>
      </c>
      <c r="AB191" s="57">
        <f t="shared" si="39"/>
        <v>7.6487241918215695E-2</v>
      </c>
      <c r="AC191" s="57">
        <f t="shared" si="40"/>
        <v>5.3215472569811831E-3</v>
      </c>
    </row>
    <row r="192" spans="2:29" s="5" customFormat="1" ht="18.75" customHeight="1" x14ac:dyDescent="0.4">
      <c r="B192" s="159">
        <v>94023369</v>
      </c>
      <c r="D192" s="126" t="s">
        <v>246</v>
      </c>
      <c r="E192" s="48">
        <v>1023</v>
      </c>
      <c r="F192" s="49">
        <f t="shared" si="41"/>
        <v>0.1534633409767335</v>
      </c>
      <c r="G192" s="49">
        <f t="shared" si="42"/>
        <v>0.18945871303228731</v>
      </c>
      <c r="H192" s="49">
        <f t="shared" si="43"/>
        <v>3.2953649176100185E-2</v>
      </c>
      <c r="I192" s="50">
        <f t="shared" si="31"/>
        <v>0.37587570318512098</v>
      </c>
      <c r="J192" s="51"/>
      <c r="K192" s="52"/>
      <c r="L192" s="53"/>
      <c r="M192" s="53"/>
      <c r="N192" s="54"/>
      <c r="O192" s="55">
        <f t="shared" si="45"/>
        <v>0</v>
      </c>
      <c r="P192" s="55">
        <f t="shared" si="47"/>
        <v>0</v>
      </c>
      <c r="Q192" s="55">
        <f t="shared" si="47"/>
        <v>0</v>
      </c>
      <c r="R192" s="56"/>
      <c r="S192" s="49">
        <f t="shared" si="32"/>
        <v>1.9950234326975357E-2</v>
      </c>
      <c r="T192" s="49">
        <f t="shared" si="33"/>
        <v>7.5783485212914933E-2</v>
      </c>
      <c r="U192" s="49">
        <f t="shared" si="34"/>
        <v>3.2953649176100186E-3</v>
      </c>
      <c r="V192" s="57"/>
      <c r="W192" s="49">
        <f t="shared" si="35"/>
        <v>2.4554134556277363E-2</v>
      </c>
      <c r="X192" s="49">
        <f t="shared" si="36"/>
        <v>8.5256420864529295E-2</v>
      </c>
      <c r="Y192" s="49">
        <f t="shared" si="37"/>
        <v>4.9430473764150275E-3</v>
      </c>
      <c r="Z192" s="57"/>
      <c r="AA192" s="49">
        <f t="shared" si="38"/>
        <v>2.9158034785579365E-2</v>
      </c>
      <c r="AB192" s="49">
        <f t="shared" si="39"/>
        <v>9.4729356516143656E-2</v>
      </c>
      <c r="AC192" s="49">
        <f t="shared" si="40"/>
        <v>6.5907298352200373E-3</v>
      </c>
    </row>
    <row r="193" spans="2:30" s="143" customFormat="1" ht="57" customHeight="1" x14ac:dyDescent="0.25">
      <c r="B193" s="160">
        <v>96208373</v>
      </c>
      <c r="D193" s="153" t="s">
        <v>255</v>
      </c>
      <c r="E193" s="144">
        <f>SUM(E194:E196)</f>
        <v>32908</v>
      </c>
      <c r="F193" s="145">
        <f>SUM(F194:F196)</f>
        <v>4.9366291543131435</v>
      </c>
      <c r="G193" s="145">
        <f>SUM(G194:G196)</f>
        <v>6.0945330679047025</v>
      </c>
      <c r="H193" s="145">
        <f>SUM(H194:H196)</f>
        <v>1.0600573676315785</v>
      </c>
      <c r="I193" s="146">
        <f>SUM(I194:I196)</f>
        <v>12.091219589849423</v>
      </c>
      <c r="J193" s="147"/>
      <c r="K193" s="148"/>
      <c r="L193" s="149"/>
      <c r="M193" s="149"/>
      <c r="N193" s="149"/>
      <c r="O193" s="150"/>
      <c r="P193" s="150"/>
      <c r="Q193" s="150"/>
      <c r="R193" s="147"/>
      <c r="S193" s="145">
        <f>SUM(S194:S196)</f>
        <v>0.64176179006070877</v>
      </c>
      <c r="T193" s="145">
        <f>SUM(T194:T196)</f>
        <v>2.4378132271618811</v>
      </c>
      <c r="U193" s="145">
        <f>SUM(U194:U196)</f>
        <v>0.10600573676315786</v>
      </c>
      <c r="V193" s="145"/>
      <c r="W193" s="145">
        <f>SUM(W194:W196)</f>
        <v>0.78986066469010308</v>
      </c>
      <c r="X193" s="145">
        <f>SUM(X194:X196)</f>
        <v>2.7425398805571159</v>
      </c>
      <c r="Y193" s="145">
        <f>SUM(Y194:Y196)</f>
        <v>0.15900860514473675</v>
      </c>
      <c r="Z193" s="145"/>
      <c r="AA193" s="145">
        <f>SUM(AA194:AA196)</f>
        <v>0.93795953931949738</v>
      </c>
      <c r="AB193" s="145">
        <f>SUM(AB194:AB196)</f>
        <v>3.0472665339523513</v>
      </c>
      <c r="AC193" s="145">
        <f>SUM(AC194:AC196)</f>
        <v>0.21201147352631572</v>
      </c>
    </row>
    <row r="194" spans="2:30" s="135" customFormat="1" ht="12.95" customHeight="1" x14ac:dyDescent="0.25">
      <c r="B194" s="161"/>
      <c r="D194" s="151" t="s">
        <v>252</v>
      </c>
      <c r="E194" s="136">
        <v>4336</v>
      </c>
      <c r="F194" s="137">
        <f>I$9*(E194/G$15)</f>
        <v>0.65045654591897994</v>
      </c>
      <c r="G194" s="137">
        <f>I$10*(E194/G$15)</f>
        <v>0.80302344057477781</v>
      </c>
      <c r="H194" s="137">
        <f>I$11*(E194/G$15)</f>
        <v>0.13967450911785961</v>
      </c>
      <c r="I194" s="138">
        <f>SUM(F194:H194)</f>
        <v>1.5931544956116173</v>
      </c>
      <c r="J194" s="139"/>
      <c r="K194" s="140"/>
      <c r="L194" s="141"/>
      <c r="M194" s="141"/>
      <c r="N194" s="141"/>
      <c r="O194" s="142">
        <f t="shared" ref="O194:Q196" si="48">K194/F194</f>
        <v>0</v>
      </c>
      <c r="P194" s="142">
        <f t="shared" si="48"/>
        <v>0</v>
      </c>
      <c r="Q194" s="142">
        <f t="shared" si="48"/>
        <v>0</v>
      </c>
      <c r="R194" s="139"/>
      <c r="S194" s="137">
        <f>F194*0.13</f>
        <v>8.4559350969467401E-2</v>
      </c>
      <c r="T194" s="137">
        <f>G194*0.4</f>
        <v>0.32120937622991114</v>
      </c>
      <c r="U194" s="137">
        <f>H194*0.1</f>
        <v>1.3967450911785962E-2</v>
      </c>
      <c r="V194" s="137"/>
      <c r="W194" s="137">
        <f>F194*0.16</f>
        <v>0.10407304734703679</v>
      </c>
      <c r="X194" s="137">
        <f>G194*0.45</f>
        <v>0.36136054825865005</v>
      </c>
      <c r="Y194" s="137">
        <f>H194*0.15</f>
        <v>2.0951176367678941E-2</v>
      </c>
      <c r="Z194" s="137"/>
      <c r="AA194" s="137">
        <f>F194*0.19</f>
        <v>0.12358674372460619</v>
      </c>
      <c r="AB194" s="137">
        <f>G194*0.5</f>
        <v>0.40151172028738891</v>
      </c>
      <c r="AC194" s="137">
        <f>H194*0.2</f>
        <v>2.7934901823571924E-2</v>
      </c>
    </row>
    <row r="195" spans="2:30" s="135" customFormat="1" ht="12.95" customHeight="1" x14ac:dyDescent="0.25">
      <c r="B195" s="161"/>
      <c r="D195" s="151" t="s">
        <v>253</v>
      </c>
      <c r="E195" s="136">
        <v>11170</v>
      </c>
      <c r="F195" s="137">
        <f>I$9*(E195/G$15)</f>
        <v>1.6756456683383316</v>
      </c>
      <c r="G195" s="137">
        <f>I$10*(E195/G$15)</f>
        <v>2.0686743153183276</v>
      </c>
      <c r="H195" s="137">
        <f>I$11*(E195/G$15)</f>
        <v>0.35981648220629425</v>
      </c>
      <c r="I195" s="138">
        <f>SUM(F195:H195)</f>
        <v>4.1041364658629531</v>
      </c>
      <c r="J195" s="139"/>
      <c r="K195" s="140"/>
      <c r="L195" s="141">
        <v>2</v>
      </c>
      <c r="M195" s="141"/>
      <c r="N195" s="141"/>
      <c r="O195" s="142">
        <f t="shared" si="48"/>
        <v>0</v>
      </c>
      <c r="P195" s="142">
        <f t="shared" si="48"/>
        <v>0.96680274182852222</v>
      </c>
      <c r="Q195" s="142">
        <f t="shared" si="48"/>
        <v>0</v>
      </c>
      <c r="R195" s="139"/>
      <c r="S195" s="137">
        <f>F195*0.13</f>
        <v>0.21783393688398311</v>
      </c>
      <c r="T195" s="137">
        <f>G195*0.4</f>
        <v>0.82746972612733105</v>
      </c>
      <c r="U195" s="137">
        <f>H195*0.1</f>
        <v>3.5981648220629429E-2</v>
      </c>
      <c r="V195" s="137"/>
      <c r="W195" s="137">
        <f>F195*0.16</f>
        <v>0.26810330693413309</v>
      </c>
      <c r="X195" s="137">
        <f>G195*0.45</f>
        <v>0.93090344189324747</v>
      </c>
      <c r="Y195" s="137">
        <f>H195*0.15</f>
        <v>5.3972472330944134E-2</v>
      </c>
      <c r="Z195" s="137"/>
      <c r="AA195" s="137">
        <f>F195*0.19</f>
        <v>0.31837267698428301</v>
      </c>
      <c r="AB195" s="137">
        <f>G195*0.5</f>
        <v>1.0343371576591638</v>
      </c>
      <c r="AC195" s="137">
        <f>H195*0.2</f>
        <v>7.1963296441258859E-2</v>
      </c>
    </row>
    <row r="196" spans="2:30" s="135" customFormat="1" ht="12.95" customHeight="1" x14ac:dyDescent="0.25">
      <c r="B196" s="161"/>
      <c r="D196" s="152" t="s">
        <v>254</v>
      </c>
      <c r="E196" s="136">
        <v>17402</v>
      </c>
      <c r="F196" s="137">
        <f>I$9*(E196/G$15)</f>
        <v>2.6105269400558324</v>
      </c>
      <c r="G196" s="137">
        <f>I$10*(E196/G$15)</f>
        <v>3.2228353120115969</v>
      </c>
      <c r="H196" s="137">
        <f>I$11*(E196/G$15)</f>
        <v>0.56056637630742456</v>
      </c>
      <c r="I196" s="138">
        <f>SUM(F196:H196)</f>
        <v>6.3939286283748542</v>
      </c>
      <c r="J196" s="139"/>
      <c r="K196" s="140"/>
      <c r="L196" s="141">
        <v>3</v>
      </c>
      <c r="M196" s="141"/>
      <c r="N196" s="141"/>
      <c r="O196" s="142">
        <f t="shared" si="48"/>
        <v>0</v>
      </c>
      <c r="P196" s="142">
        <f t="shared" si="48"/>
        <v>0.93085736922979478</v>
      </c>
      <c r="Q196" s="142">
        <f t="shared" si="48"/>
        <v>0</v>
      </c>
      <c r="R196" s="139"/>
      <c r="S196" s="137">
        <f>F196*0.13</f>
        <v>0.33936850220725823</v>
      </c>
      <c r="T196" s="137">
        <f>G196*0.4</f>
        <v>1.2891341248046388</v>
      </c>
      <c r="U196" s="137">
        <f>H196*0.1</f>
        <v>5.6056637630742458E-2</v>
      </c>
      <c r="V196" s="137"/>
      <c r="W196" s="137">
        <f>F196*0.16</f>
        <v>0.41768431040893317</v>
      </c>
      <c r="X196" s="137">
        <f>G196*0.45</f>
        <v>1.4502758904052186</v>
      </c>
      <c r="Y196" s="137">
        <f>H196*0.15</f>
        <v>8.4084956446113676E-2</v>
      </c>
      <c r="Z196" s="137"/>
      <c r="AA196" s="137">
        <f>F196*0.19</f>
        <v>0.49600011861060816</v>
      </c>
      <c r="AB196" s="137">
        <f>G196*0.5</f>
        <v>1.6114176560057984</v>
      </c>
      <c r="AC196" s="137">
        <f>H196*0.2</f>
        <v>0.11211327526148492</v>
      </c>
    </row>
    <row r="197" spans="2:30" s="27" customFormat="1" ht="17.25" customHeight="1" x14ac:dyDescent="0.25">
      <c r="B197" s="159"/>
      <c r="D197" s="131"/>
    </row>
    <row r="198" spans="2:30" s="27" customFormat="1" ht="17.25" customHeight="1" x14ac:dyDescent="0.4">
      <c r="B198" s="159"/>
      <c r="D198" s="131"/>
      <c r="E198" s="92"/>
      <c r="F198" s="93"/>
      <c r="G198" s="93"/>
      <c r="H198" s="93"/>
      <c r="I198" s="94"/>
      <c r="J198" s="95"/>
      <c r="K198" s="96"/>
      <c r="L198" s="97"/>
      <c r="M198" s="97"/>
      <c r="N198" s="97"/>
      <c r="O198" s="91"/>
      <c r="P198" s="91"/>
      <c r="Q198" s="91"/>
      <c r="R198" s="95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</row>
    <row r="199" spans="2:30" s="27" customFormat="1" ht="17.25" customHeight="1" x14ac:dyDescent="0.4">
      <c r="B199" s="159"/>
      <c r="D199" s="134" t="s">
        <v>190</v>
      </c>
      <c r="E199" s="92"/>
      <c r="F199" s="93"/>
      <c r="G199" s="93"/>
      <c r="H199" s="93"/>
      <c r="I199" s="94"/>
      <c r="J199" s="95"/>
      <c r="K199" s="96"/>
      <c r="L199" s="97"/>
      <c r="M199" s="97"/>
      <c r="N199" s="97"/>
      <c r="O199" s="91"/>
      <c r="P199" s="91"/>
      <c r="Q199" s="91"/>
      <c r="R199" s="95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</row>
    <row r="200" spans="2:30" ht="30" customHeight="1" x14ac:dyDescent="0.4">
      <c r="B200" s="159">
        <v>12413929</v>
      </c>
      <c r="D200" s="128" t="s">
        <v>189</v>
      </c>
      <c r="E200" s="48">
        <v>13297</v>
      </c>
      <c r="F200" s="49">
        <f>I$9*(E200/G$15)</f>
        <v>1.9947234066154698</v>
      </c>
      <c r="G200" s="49">
        <f>I$10*(E200/G$15)</f>
        <v>2.4625928711537872</v>
      </c>
      <c r="H200" s="49">
        <f>I$11*(E200/G$15)</f>
        <v>0.42833301377771665</v>
      </c>
      <c r="I200" s="50">
        <f>SUM(F200:H200)</f>
        <v>4.885649291546974</v>
      </c>
      <c r="J200" s="51"/>
      <c r="K200" s="96"/>
      <c r="L200" s="97"/>
      <c r="M200" s="97"/>
      <c r="N200" s="97"/>
      <c r="O200" s="91"/>
      <c r="P200" s="91"/>
      <c r="Q200" s="91"/>
      <c r="R200" s="95"/>
      <c r="S200" s="93"/>
      <c r="T200" s="93"/>
      <c r="U200" s="93"/>
      <c r="V200" s="51"/>
      <c r="W200" s="49">
        <f>F200*0.16</f>
        <v>0.31915574505847516</v>
      </c>
      <c r="X200" s="49">
        <f>G200*0.45</f>
        <v>1.1081667920192042</v>
      </c>
      <c r="Y200" s="49">
        <f>H200*0.15</f>
        <v>6.4249952066657498E-2</v>
      </c>
      <c r="Z200" s="51"/>
      <c r="AA200" s="49">
        <f>F200*0.19</f>
        <v>0.37899744725693923</v>
      </c>
      <c r="AB200" s="49">
        <f>G200*0.5</f>
        <v>1.2312964355768936</v>
      </c>
      <c r="AC200" s="49">
        <f>H200*0.2</f>
        <v>8.5666602755543331E-2</v>
      </c>
    </row>
    <row r="201" spans="2:30" s="27" customFormat="1" ht="47.25" x14ac:dyDescent="0.4">
      <c r="B201" s="159">
        <v>52347503</v>
      </c>
      <c r="D201" s="133" t="s">
        <v>218</v>
      </c>
      <c r="E201" s="113" t="s">
        <v>219</v>
      </c>
      <c r="F201" s="113" t="s">
        <v>220</v>
      </c>
      <c r="G201" s="113" t="s">
        <v>221</v>
      </c>
      <c r="H201" s="113" t="s">
        <v>222</v>
      </c>
      <c r="I201" s="113" t="s">
        <v>229</v>
      </c>
      <c r="J201" s="114"/>
      <c r="K201" s="115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3" t="s">
        <v>223</v>
      </c>
      <c r="X201" s="113" t="s">
        <v>224</v>
      </c>
      <c r="Y201" s="113" t="s">
        <v>225</v>
      </c>
      <c r="Z201" s="113"/>
      <c r="AA201" s="113" t="s">
        <v>226</v>
      </c>
      <c r="AB201" s="113" t="s">
        <v>227</v>
      </c>
      <c r="AC201" s="113" t="s">
        <v>228</v>
      </c>
      <c r="AD201" s="46"/>
    </row>
    <row r="202" spans="2:30" s="5" customFormat="1" ht="4.5" customHeight="1" x14ac:dyDescent="0.4">
      <c r="B202" s="159"/>
      <c r="D202" s="126"/>
      <c r="E202" s="48"/>
      <c r="F202" s="49"/>
      <c r="G202" s="49"/>
      <c r="H202" s="49"/>
      <c r="I202" s="50"/>
      <c r="J202" s="51"/>
      <c r="K202" s="61"/>
      <c r="L202" s="54"/>
      <c r="M202" s="54"/>
      <c r="N202" s="54"/>
      <c r="O202" s="62"/>
      <c r="P202" s="62"/>
      <c r="Q202" s="62"/>
      <c r="R202" s="51"/>
      <c r="S202" s="59"/>
      <c r="T202" s="59"/>
      <c r="U202" s="59"/>
      <c r="V202" s="56"/>
      <c r="W202" s="49"/>
      <c r="X202" s="49"/>
      <c r="Y202" s="49"/>
      <c r="Z202" s="56"/>
      <c r="AA202" s="49"/>
      <c r="AB202" s="49"/>
      <c r="AC202" s="49"/>
    </row>
    <row r="203" spans="2:30" s="27" customFormat="1" ht="18.75" x14ac:dyDescent="0.4">
      <c r="B203" s="162"/>
      <c r="D203" s="131"/>
      <c r="E203" s="92"/>
      <c r="F203" s="93"/>
      <c r="G203" s="93"/>
      <c r="H203" s="93"/>
      <c r="I203" s="94"/>
      <c r="J203" s="95"/>
      <c r="K203" s="61"/>
      <c r="L203" s="54"/>
      <c r="M203" s="54"/>
      <c r="N203" s="54"/>
      <c r="O203" s="62"/>
      <c r="P203" s="62"/>
      <c r="Q203" s="62"/>
      <c r="R203" s="51"/>
      <c r="S203" s="59"/>
      <c r="T203" s="59"/>
      <c r="U203" s="59"/>
      <c r="V203" s="93"/>
      <c r="W203" s="93"/>
      <c r="X203" s="93"/>
      <c r="Y203" s="93"/>
      <c r="Z203" s="93"/>
      <c r="AA203" s="93"/>
      <c r="AB203" s="93"/>
      <c r="AC203" s="93"/>
    </row>
    <row r="204" spans="2:30" s="27" customFormat="1" ht="18.75" x14ac:dyDescent="0.4">
      <c r="B204" s="163"/>
      <c r="D204" s="131"/>
      <c r="E204" s="28"/>
      <c r="F204" s="26"/>
      <c r="G204" s="26"/>
      <c r="H204" s="26"/>
      <c r="I204" s="29"/>
      <c r="K204" s="32"/>
      <c r="L204" s="31"/>
      <c r="M204" s="31"/>
      <c r="N204" s="31"/>
      <c r="O204" s="14"/>
      <c r="P204" s="14"/>
      <c r="Q204" s="14"/>
      <c r="S204" s="26"/>
      <c r="T204" s="26"/>
      <c r="U204" s="26"/>
      <c r="W204" s="26"/>
      <c r="X204" s="26"/>
      <c r="Y204" s="26"/>
      <c r="AA204" s="26"/>
      <c r="AB204" s="26"/>
      <c r="AC204" s="26"/>
    </row>
    <row r="205" spans="2:30" s="27" customFormat="1" ht="18.75" x14ac:dyDescent="0.4">
      <c r="B205" s="163"/>
      <c r="D205" s="131"/>
      <c r="E205" s="28"/>
      <c r="F205" s="26"/>
      <c r="G205" s="26"/>
      <c r="H205" s="26"/>
      <c r="I205" s="29"/>
      <c r="K205" s="30"/>
      <c r="L205" s="31"/>
      <c r="M205" s="31"/>
      <c r="N205" s="31"/>
      <c r="O205" s="14"/>
      <c r="P205" s="14"/>
      <c r="Q205" s="14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</row>
    <row r="206" spans="2:30" x14ac:dyDescent="0.25">
      <c r="S206" s="45"/>
    </row>
    <row r="209" spans="5:5" x14ac:dyDescent="0.25">
      <c r="E209" s="47"/>
    </row>
    <row r="249" spans="11:17" x14ac:dyDescent="0.25">
      <c r="K249" s="9"/>
      <c r="L249" s="5"/>
      <c r="M249" s="5"/>
      <c r="O249" s="5"/>
      <c r="P249" s="5"/>
      <c r="Q249" s="5"/>
    </row>
    <row r="250" spans="11:17" x14ac:dyDescent="0.25">
      <c r="K250" s="9"/>
      <c r="L250" s="5"/>
      <c r="M250" s="5"/>
      <c r="O250" s="5"/>
      <c r="P250" s="5"/>
      <c r="Q250" s="5"/>
    </row>
    <row r="251" spans="11:17" x14ac:dyDescent="0.25">
      <c r="K251" s="9"/>
      <c r="L251" s="5"/>
      <c r="M251" s="5"/>
      <c r="O251" s="5"/>
      <c r="P251" s="5"/>
      <c r="Q251" s="5"/>
    </row>
    <row r="252" spans="11:17" x14ac:dyDescent="0.25">
      <c r="K252" s="9"/>
      <c r="L252" s="5"/>
      <c r="M252" s="5"/>
      <c r="O252" s="5"/>
      <c r="P252" s="5"/>
      <c r="Q252" s="5"/>
    </row>
    <row r="253" spans="11:17" x14ac:dyDescent="0.25">
      <c r="K253" s="9"/>
      <c r="L253" s="5"/>
      <c r="M253" s="5"/>
      <c r="O253" s="5"/>
      <c r="P253" s="5"/>
      <c r="Q253" s="5"/>
    </row>
    <row r="254" spans="11:17" x14ac:dyDescent="0.25">
      <c r="K254" s="9"/>
      <c r="L254" s="5"/>
      <c r="M254" s="5"/>
      <c r="O254" s="5"/>
      <c r="P254" s="5"/>
      <c r="Q254" s="5"/>
    </row>
    <row r="255" spans="11:17" x14ac:dyDescent="0.25">
      <c r="K255" s="9"/>
      <c r="L255" s="5"/>
      <c r="M255" s="5"/>
      <c r="O255" s="5"/>
      <c r="P255" s="5"/>
      <c r="Q255" s="5"/>
    </row>
    <row r="256" spans="11:17" x14ac:dyDescent="0.25">
      <c r="K256" s="9"/>
      <c r="L256" s="5"/>
      <c r="M256" s="5"/>
      <c r="O256" s="5"/>
      <c r="P256" s="5"/>
      <c r="Q256" s="5"/>
    </row>
  </sheetData>
  <sheetProtection algorithmName="SHA-512" hashValue="JPeFZLL/gVomCusQGf7fsaTeoibl+XDtZ+ilZUUpDRNkRnukC/tgIRj744dV5VTT93vnleWK1BxfuB8gZp0xPg==" saltValue="RK5IWeC9BigveEG5zIm6CA==" spinCount="100000" sheet="1" autoFilter="0" pivotTables="0"/>
  <autoFilter ref="D23:D201"/>
  <mergeCells count="13">
    <mergeCell ref="D1:L1"/>
    <mergeCell ref="AA21:AC22"/>
    <mergeCell ref="K21:M22"/>
    <mergeCell ref="O21:Q22"/>
    <mergeCell ref="D3:R3"/>
    <mergeCell ref="D4:J4"/>
    <mergeCell ref="S21:U22"/>
    <mergeCell ref="W21:Y22"/>
    <mergeCell ref="E7:F7"/>
    <mergeCell ref="G7:G8"/>
    <mergeCell ref="H7:H8"/>
    <mergeCell ref="D6:K6"/>
    <mergeCell ref="I7:I8"/>
  </mergeCells>
  <pageMargins left="0.25" right="0.25" top="0.75" bottom="0.75" header="0.3" footer="0.3"/>
  <pageSetup paperSize="8" scale="82" fitToHeight="0" orientation="landscape" r:id="rId1"/>
  <headerFooter>
    <oddFooter>&amp;CSeite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Spitex 2019-2021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b188muk</dc:creator>
  <cp:lastModifiedBy>b188kes</cp:lastModifiedBy>
  <cp:lastPrinted>2018-10-29T07:01:15Z</cp:lastPrinted>
  <dcterms:created xsi:type="dcterms:W3CDTF">2016-12-12T16:15:31Z</dcterms:created>
  <dcterms:modified xsi:type="dcterms:W3CDTF">2021-04-22T12:03:57Z</dcterms:modified>
</cp:coreProperties>
</file>