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DieseArbeitsmappe"/>
  <mc:AlternateContent xmlns:mc="http://schemas.openxmlformats.org/markup-compatibility/2006">
    <mc:Choice Requires="x15">
      <x15ac:absPath xmlns:x15ac="http://schemas.microsoft.com/office/spreadsheetml/2010/11/ac" url="U:\_Projekte\VSA\Zeiterfassung\"/>
    </mc:Choice>
  </mc:AlternateContent>
  <xr:revisionPtr revIDLastSave="0" documentId="8_{05FA3871-863C-48DE-9D28-18D08987EDA6}" xr6:coauthVersionLast="47" xr6:coauthVersionMax="47" xr10:uidLastSave="{00000000-0000-0000-0000-000000000000}"/>
  <bookViews>
    <workbookView xWindow="4365" yWindow="1140" windowWidth="21765" windowHeight="15510" tabRatio="884" xr2:uid="{00000000-000D-0000-FFFF-FFFF00000000}"/>
  </bookViews>
  <sheets>
    <sheet name="Hinweise" sheetId="1" r:id="rId1"/>
    <sheet name="Uebertragshilfe" sheetId="2" r:id="rId2"/>
    <sheet name="Basisblatt" sheetId="3" r:id="rId3"/>
    <sheet name="Januar" sheetId="4" r:id="rId4"/>
    <sheet name="Februar" sheetId="5" r:id="rId5"/>
    <sheet name="März" sheetId="6" r:id="rId6"/>
    <sheet name="April" sheetId="7" r:id="rId7"/>
    <sheet name="Mai" sheetId="8" r:id="rId8"/>
    <sheet name="Juni" sheetId="9" r:id="rId9"/>
    <sheet name="Juli" sheetId="10" r:id="rId10"/>
    <sheet name="August" sheetId="11" r:id="rId11"/>
    <sheet name="September" sheetId="12" r:id="rId12"/>
    <sheet name="Oktober" sheetId="13" r:id="rId13"/>
    <sheet name="November" sheetId="14" r:id="rId14"/>
    <sheet name="Dezember" sheetId="15" r:id="rId15"/>
    <sheet name="Jahresabrechnung" sheetId="16" r:id="rId16"/>
    <sheet name="Kalender" sheetId="19" state="hidden" r:id="rId17"/>
    <sheet name="Verweise" sheetId="20" state="hidden" r:id="rId18"/>
  </sheets>
  <definedNames>
    <definedName name="AnzZeilen">Basisblatt!$N$35</definedName>
    <definedName name="AZ_NORM">Basisblatt!$E$16</definedName>
    <definedName name="AZSALDO">Basisblatt!$H$23</definedName>
    <definedName name="B_Arzt">Verweise!$C$87</definedName>
    <definedName name="B_AZSaldo">Verweise!$C$81</definedName>
    <definedName name="B_Bg">Verweise!$C$68</definedName>
    <definedName name="B_BruttoSollAZ">Verweise!$C$79</definedName>
    <definedName name="B_BU">Verweise!$C$89</definedName>
    <definedName name="B_DAG">Verweise!$C$96</definedName>
    <definedName name="B_Divers">Verweise!$C$97</definedName>
    <definedName name="B_FamPersErg">Verweise!$C$98</definedName>
    <definedName name="B_FEL">Verweise!$C$101</definedName>
    <definedName name="B_Ferien">Verweise!$C$85</definedName>
    <definedName name="B_FTA">Verweise!$C$82</definedName>
    <definedName name="B_FTS">Verweise!$C$83</definedName>
    <definedName name="B_FZ1">Verweise!$C$99</definedName>
    <definedName name="B_FZ2">Verweise!$C$100</definedName>
    <definedName name="B_Gde">Verweise!$C$65</definedName>
    <definedName name="B_KompAZ">Verweise!$C$86</definedName>
    <definedName name="B_KompFTTZ">Verweise!$C$84</definedName>
    <definedName name="B_Krank">Verweise!$C$88</definedName>
    <definedName name="B_L1">Verweise!$C$69</definedName>
    <definedName name="B_L2">Verweise!$C$70</definedName>
    <definedName name="B_L3">Verweise!$C$71</definedName>
    <definedName name="B_L4">Verweise!$C$72</definedName>
    <definedName name="B_L5">Verweise!$C$73</definedName>
    <definedName name="B_L6">Verweise!$C$74</definedName>
    <definedName name="B_L7">Verweise!$C$75</definedName>
    <definedName name="B_MehrMinder">Verweise!$C$80</definedName>
    <definedName name="B_MilZiv">Verweise!$C$91</definedName>
    <definedName name="B_Name">Verweise!$C$67</definedName>
    <definedName name="B_NBU">Verweise!$C$90</definedName>
    <definedName name="B_NebenB">Verweise!$C$95</definedName>
    <definedName name="B_NettoSollAZ">Verweise!$C$78</definedName>
    <definedName name="B_PrZeit">Verweise!$C$76</definedName>
    <definedName name="B_Schule">Verweise!$C$66</definedName>
    <definedName name="B_Tageszeiten">Basisblatt!$D$48:$J$52</definedName>
    <definedName name="B_Total">Verweise!$C$102</definedName>
    <definedName name="B_TotalAZist">Verweise!$C$77</definedName>
    <definedName name="B_UB">Verweise!$C$94</definedName>
    <definedName name="B_Utraege">Verweise!$C$104</definedName>
    <definedName name="B_UUB">Verweise!$C$93</definedName>
    <definedName name="B_Vortrag">Verweise!$C$103</definedName>
    <definedName name="B_WB">Verweise!$C$92</definedName>
    <definedName name="BezCode">Basisblatt!$C$8</definedName>
    <definedName name="BezCode2">Kalender!$T$5</definedName>
    <definedName name="BG_Liste">Basisblatt!$D$38:$D$42</definedName>
    <definedName name="BGhelp">Basisblatt!$B$65:$D$69</definedName>
    <definedName name="Datum_Schritt">Basisblatt!$B$48:$B$52</definedName>
    <definedName name="_xlnm.Print_Area" localSheetId="6">April!$A$1:$AJ$42</definedName>
    <definedName name="_xlnm.Print_Area" localSheetId="10">August!$B$1:$AJ$42</definedName>
    <definedName name="_xlnm.Print_Area" localSheetId="2">Basisblatt!$B$1:$V$52</definedName>
    <definedName name="_xlnm.Print_Area" localSheetId="14">Dezember!$B$1:$AJ$42</definedName>
    <definedName name="_xlnm.Print_Area" localSheetId="4">Februar!$A$1:$AJ$42</definedName>
    <definedName name="_xlnm.Print_Area" localSheetId="0">Hinweise!$B$1:$K$37</definedName>
    <definedName name="_xlnm.Print_Area" localSheetId="15">Jahresabrechnung!$B$1:$Y$24</definedName>
    <definedName name="_xlnm.Print_Area" localSheetId="3">Januar!$B$1:$AJ$42</definedName>
    <definedName name="_xlnm.Print_Area" localSheetId="9">Juli!$B$1:$AJ$42</definedName>
    <definedName name="_xlnm.Print_Area" localSheetId="8">Juni!$B$1:$AJ$42</definedName>
    <definedName name="_xlnm.Print_Area" localSheetId="16">Kalender!$B$1:$S$372</definedName>
    <definedName name="_xlnm.Print_Area" localSheetId="7">Mai!$B$1:$AJ$42</definedName>
    <definedName name="_xlnm.Print_Area" localSheetId="5">März!$A$1:$AJ$42</definedName>
    <definedName name="_xlnm.Print_Area" localSheetId="13">November!$B$1:$AJ$42</definedName>
    <definedName name="_xlnm.Print_Area" localSheetId="12">Oktober!$B$1:$AJ$42</definedName>
    <definedName name="_xlnm.Print_Area" localSheetId="11">September!$B$1:$AJ$42</definedName>
    <definedName name="_xlnm.Print_Area" localSheetId="1">Uebertragshilfe!$B$1:$L$36</definedName>
    <definedName name="_xlnm.Print_Titles" localSheetId="0">Hinweise!$1:$2</definedName>
    <definedName name="_xlnm.Print_Titles" localSheetId="16">Kalender!$3:$6</definedName>
    <definedName name="ErsterJahrestag">Basisblatt!$B$38</definedName>
    <definedName name="Ferienanspruch">Basisblatt!$B$38:$J$42</definedName>
    <definedName name="fZeile1">Basisblatt!$R$27</definedName>
    <definedName name="fZeile2">Basisblatt!$R$28</definedName>
    <definedName name="HT_NAZ">Kalender!$E$2</definedName>
    <definedName name="Kalender_Max_FA">Kalender!$O$4</definedName>
    <definedName name="Kalender_Max_FA100">Kalender!$L$4</definedName>
    <definedName name="LocFT">Verweise!$H$55:$J$58</definedName>
    <definedName name="MON_ENDE">Januar!$A$2</definedName>
    <definedName name="MON_ZAHL">Januar!$A$1</definedName>
    <definedName name="Monatsenden">Verweise!$C$128:$D$139</definedName>
    <definedName name="Raz">Basisblatt!$B$48:$K$52</definedName>
    <definedName name="ShiftRow">Basisblatt!$B$53</definedName>
    <definedName name="ShiftStdProWoche">Basisblatt!$I$23</definedName>
    <definedName name="SL_Bezirk">Basisblatt!$C$5</definedName>
    <definedName name="SL_BG">Basisblatt!$D$37</definedName>
    <definedName name="SL_BG_Durch">Basisblatt!$J$3</definedName>
    <definedName name="SL_BisDatum">Basisblatt!$K$8</definedName>
    <definedName name="SL_Brutto100">Basisblatt!$E$15</definedName>
    <definedName name="SL_FE_KOMP">Basisblatt!$B$37:$T$42</definedName>
    <definedName name="SL_FerienAnspr">Basisblatt!$J$4</definedName>
    <definedName name="SL_Gemeinde">Basisblatt!$C$6</definedName>
    <definedName name="SL_Jahr">Basisblatt!$E$1</definedName>
    <definedName name="SL_Jahrgang">Basisblatt!$C$4</definedName>
    <definedName name="SL_JANEIN">Basisblatt!$J$10</definedName>
    <definedName name="SL_KompAnspr">Basisblatt!$J$5</definedName>
    <definedName name="SL_Name">Basisblatt!$C$3</definedName>
    <definedName name="SL_OK">Basisblatt!$C$2</definedName>
    <definedName name="SL_Schule">Basisblatt!$C$7</definedName>
    <definedName name="SL_Starttag">Basisblatt!$B$48</definedName>
    <definedName name="SL_Titel">Basisblatt!$B$1</definedName>
    <definedName name="TOLAB">Basisblatt!$Z$46</definedName>
    <definedName name="UEBERTRAG_AzSaldo">Uebertragshilfe!$J$21</definedName>
    <definedName name="UEBERTRAG_BezUrlaub">Uebertragshilfe!$J$25</definedName>
    <definedName name="UEBERTRAG_BG">Uebertragshilfe!$J$11</definedName>
    <definedName name="UEBERTRAG_DAG">Uebertragshilfe!$J$23</definedName>
    <definedName name="UEBERTRAG_Ferien">Uebertragshilfe!$J$22</definedName>
    <definedName name="UEBERTRAG_Gemeinde">Uebertragshilfe!$J$9</definedName>
    <definedName name="UEBERTRAG_Jahrgang">Uebertragshilfe!$J$7</definedName>
    <definedName name="UEBERTRAG_Leistung1">Uebertragshilfe!$J$26</definedName>
    <definedName name="UEBERTRAG_Leistung2">Uebertragshilfe!$J$27</definedName>
    <definedName name="UEBERTRAG_Name">Uebertragshilfe!$J$6</definedName>
    <definedName name="UEBERTRAG_RAZ_Di">Uebertragshilfe!$J$15</definedName>
    <definedName name="UEBERTRAG_RAZ_Do">Uebertragshilfe!$J$17</definedName>
    <definedName name="UEBERTRAG_RAZ_Fr">Uebertragshilfe!$J$18</definedName>
    <definedName name="UEBERTRAG_RAZ_Mi">Uebertragshilfe!$J$16</definedName>
    <definedName name="UEBERTRAG_RAZ_Mo">Uebertragshilfe!$J$14</definedName>
    <definedName name="UEBERTRAG_RAZ_Sa">Uebertragshilfe!$J$19</definedName>
    <definedName name="UEBERTRAG_RAZ_So">Uebertragshilfe!$J$20</definedName>
    <definedName name="UEBERTRAG_Schule">Uebertragshilfe!$J$10</definedName>
    <definedName name="UEBERTRAG_UnbezUrlaub">Uebertragshilfe!$J$24</definedName>
    <definedName name="VORTRAG_AzSaldo">Uebertragshilfe!$E$21</definedName>
    <definedName name="VORTRAG_BezUrlaub">Uebertragshilfe!$E$25</definedName>
    <definedName name="VORTRAG_BG">Uebertragshilfe!$E$11</definedName>
    <definedName name="VORTRAG_DAG">Uebertragshilfe!$E$23</definedName>
    <definedName name="VORTRAG_Ferien">Uebertragshilfe!$E$22</definedName>
    <definedName name="VORTRAG_Gemeinde">Uebertragshilfe!$E$9</definedName>
    <definedName name="VORTRAG_Jahrgang">Uebertragshilfe!$E$7</definedName>
    <definedName name="VORTRAG_Leistung1">Uebertragshilfe!$E$26</definedName>
    <definedName name="VORTRAG_Leistung2">Uebertragshilfe!$E$27</definedName>
    <definedName name="VORTRAG_Name">Uebertragshilfe!$E$6</definedName>
    <definedName name="VORTRAG_RAZ_Di">Uebertragshilfe!$E$15</definedName>
    <definedName name="VORTRAG_RAZ_Do">Uebertragshilfe!$E$17</definedName>
    <definedName name="VORTRAG_RAZ_Fr">Uebertragshilfe!$E$18</definedName>
    <definedName name="VORTRAG_RAZ_Mi">Uebertragshilfe!$E$16</definedName>
    <definedName name="VORTRAG_RAZ_Mo">Uebertragshilfe!$E$14</definedName>
    <definedName name="VORTRAG_RAZ_Sa">Uebertragshilfe!$E$19</definedName>
    <definedName name="VORTRAG_RAZ_So">Uebertragshilfe!$E$20</definedName>
    <definedName name="VORTRAG_Schule">Uebertragshilfe!$E$10</definedName>
    <definedName name="VORTRAG_UnbezUrlaub">Uebertragshilfe!$E$24</definedName>
    <definedName name="VSA_FerienAnspruch">Verweise!$C$55:$D$60</definedName>
    <definedName name="VSA_HELPLINK">Verweise!$E$128</definedName>
    <definedName name="VSA_Kalender">Kalender!$B$7:$V$372</definedName>
    <definedName name="VSA_MasterInputFerienstunden">Verweise!$D$56:$D$59</definedName>
    <definedName name="VSA_Schulbeginn">Basisblatt!$E$12</definedName>
    <definedName name="VSA_Summen">Verweise!$C$31:$P$51</definedName>
    <definedName name="VSA_SUMMEN_TEXTE">Verweise!$A$6:$B$26</definedName>
    <definedName name="VSA_Uebertrag">Verweise!$C$6:$R$26</definedName>
    <definedName name="ZERF_Monat">Januar!$B$1</definedName>
    <definedName name="Zerf_Version">Basisblatt!$K$1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8" i="2" l="1"/>
  <c r="C4" i="3"/>
  <c r="C3" i="3"/>
  <c r="E5" i="3"/>
  <c r="D5" i="3"/>
  <c r="E26" i="3" l="1"/>
  <c r="AF26" i="3" s="1"/>
  <c r="E27" i="3"/>
  <c r="AF27" i="3" s="1"/>
  <c r="E25" i="3"/>
  <c r="AF25" i="3" s="1"/>
  <c r="E24" i="3"/>
  <c r="AF24" i="3" s="1"/>
  <c r="E23" i="3"/>
  <c r="AF23" i="3" s="1"/>
  <c r="J24" i="2" l="1"/>
  <c r="D29" i="1" l="1"/>
  <c r="R5" i="3"/>
  <c r="Q50" i="3"/>
  <c r="R50" i="3"/>
  <c r="S50" i="3"/>
  <c r="T50" i="3"/>
  <c r="P50" i="3"/>
  <c r="Q55" i="3"/>
  <c r="R55" i="3"/>
  <c r="S55" i="3"/>
  <c r="P55" i="3"/>
  <c r="F48" i="3" l="1"/>
  <c r="E48" i="3" l="1"/>
  <c r="L51" i="3"/>
  <c r="G59" i="3"/>
  <c r="N52" i="3"/>
  <c r="L61" i="3" s="1"/>
  <c r="N51" i="3"/>
  <c r="L60" i="3" s="1"/>
  <c r="N50" i="3"/>
  <c r="L59" i="3" s="1"/>
  <c r="N49" i="3"/>
  <c r="L49" i="3" s="1"/>
  <c r="L52" i="3" l="1"/>
  <c r="L50" i="3"/>
  <c r="L58" i="3"/>
  <c r="N39" i="3"/>
  <c r="H48" i="3" l="1"/>
  <c r="G48" i="3"/>
  <c r="D48" i="3"/>
  <c r="D38" i="3"/>
  <c r="C7" i="3"/>
  <c r="C6" i="3"/>
  <c r="AG26" i="3" l="1"/>
  <c r="AH26" i="3" s="1"/>
  <c r="AG23" i="3"/>
  <c r="AG27" i="3"/>
  <c r="AH27" i="3" s="1"/>
  <c r="AG24" i="3"/>
  <c r="AH24" i="3" s="1"/>
  <c r="AG25" i="3"/>
  <c r="AH25" i="3" s="1"/>
  <c r="J14" i="2"/>
  <c r="N48" i="3"/>
  <c r="L48" i="3" s="1"/>
  <c r="J11" i="2"/>
  <c r="AJ17" i="6"/>
  <c r="AI17" i="6"/>
  <c r="AJ17" i="7"/>
  <c r="AI17" i="7"/>
  <c r="AJ17" i="8"/>
  <c r="AI17" i="8"/>
  <c r="AJ17" i="9"/>
  <c r="AI17" i="9"/>
  <c r="AJ17" i="10"/>
  <c r="AI17" i="10"/>
  <c r="AJ17" i="11"/>
  <c r="AI17" i="11"/>
  <c r="AJ17" i="12"/>
  <c r="AI17" i="12"/>
  <c r="AJ17" i="13"/>
  <c r="AI17" i="13"/>
  <c r="AJ17" i="14"/>
  <c r="AI17" i="14"/>
  <c r="AJ17" i="15"/>
  <c r="AI17" i="15"/>
  <c r="AJ17" i="5"/>
  <c r="AI17" i="5"/>
  <c r="I5" i="19" l="1"/>
  <c r="H5" i="19"/>
  <c r="AJ17" i="4" l="1"/>
  <c r="AI17" i="4"/>
  <c r="I42" i="3" l="1"/>
  <c r="I41" i="3"/>
  <c r="I40" i="3"/>
  <c r="I39" i="3"/>
  <c r="D65" i="3" l="1"/>
  <c r="J4" i="3" l="1"/>
  <c r="C65" i="3" l="1"/>
  <c r="D37" i="3"/>
  <c r="I23" i="3" s="1"/>
  <c r="J23" i="3" l="1"/>
  <c r="AH23" i="3"/>
  <c r="E60" i="20"/>
  <c r="E59" i="20"/>
  <c r="E58" i="20"/>
  <c r="E57" i="20"/>
  <c r="E56" i="20"/>
  <c r="E55" i="20"/>
  <c r="E57" i="3" l="1"/>
  <c r="F57" i="3"/>
  <c r="G57" i="3"/>
  <c r="H57" i="3"/>
  <c r="H61" i="3"/>
  <c r="G61" i="3"/>
  <c r="F61" i="3"/>
  <c r="E61" i="3"/>
  <c r="D61" i="3"/>
  <c r="B61" i="3"/>
  <c r="H60" i="3"/>
  <c r="G60" i="3"/>
  <c r="F60" i="3"/>
  <c r="E60" i="3"/>
  <c r="D60" i="3"/>
  <c r="B60" i="3"/>
  <c r="H59" i="3"/>
  <c r="F59" i="3"/>
  <c r="E59" i="3"/>
  <c r="D59" i="3"/>
  <c r="B59" i="3"/>
  <c r="H58" i="3"/>
  <c r="G58" i="3"/>
  <c r="F58" i="3"/>
  <c r="E58" i="3"/>
  <c r="D58" i="3"/>
  <c r="B58" i="3"/>
  <c r="B52" i="3"/>
  <c r="B51" i="3"/>
  <c r="B50" i="3"/>
  <c r="B49" i="3"/>
  <c r="K49" i="3" s="1"/>
  <c r="D66" i="3" s="1"/>
  <c r="C66" i="3" s="1"/>
  <c r="Z42" i="3"/>
  <c r="N42" i="3"/>
  <c r="C42" i="3"/>
  <c r="C61" i="3" s="1"/>
  <c r="Z41" i="3"/>
  <c r="J41" i="3" s="1"/>
  <c r="N41" i="3"/>
  <c r="C41" i="3"/>
  <c r="C51" i="3" s="1"/>
  <c r="Z40" i="3"/>
  <c r="K40" i="3" s="1"/>
  <c r="L40" i="3" s="1"/>
  <c r="N40" i="3"/>
  <c r="C40" i="3"/>
  <c r="Z39" i="3"/>
  <c r="C39" i="3"/>
  <c r="C49" i="3" s="1"/>
  <c r="C38" i="3"/>
  <c r="C48" i="3" s="1"/>
  <c r="C57" i="3" s="1"/>
  <c r="B38" i="3"/>
  <c r="B28" i="3"/>
  <c r="B27" i="3"/>
  <c r="B26" i="3"/>
  <c r="K8" i="3"/>
  <c r="AH116" i="6"/>
  <c r="AG116" i="6"/>
  <c r="AF116" i="6"/>
  <c r="AE116" i="6"/>
  <c r="AD116" i="6"/>
  <c r="AC116" i="6"/>
  <c r="AB116" i="6"/>
  <c r="AA116" i="6"/>
  <c r="Z116" i="6"/>
  <c r="Y116" i="6"/>
  <c r="X116" i="6"/>
  <c r="W116" i="6"/>
  <c r="V116" i="6"/>
  <c r="U116" i="6"/>
  <c r="T116" i="6"/>
  <c r="S116" i="6"/>
  <c r="R116" i="6"/>
  <c r="Q116" i="6"/>
  <c r="P116" i="6"/>
  <c r="O116" i="6"/>
  <c r="N116" i="6"/>
  <c r="M116" i="6"/>
  <c r="L116" i="6"/>
  <c r="K116" i="6"/>
  <c r="J116" i="6"/>
  <c r="I116" i="6"/>
  <c r="H116" i="6"/>
  <c r="G116" i="6"/>
  <c r="F116" i="6"/>
  <c r="E116" i="6"/>
  <c r="D116" i="6"/>
  <c r="AH115" i="6"/>
  <c r="AG115" i="6"/>
  <c r="AF115" i="6"/>
  <c r="AE115" i="6"/>
  <c r="AD115" i="6"/>
  <c r="AC115" i="6"/>
  <c r="AB115" i="6"/>
  <c r="AA115" i="6"/>
  <c r="Z115" i="6"/>
  <c r="Y115" i="6"/>
  <c r="X115" i="6"/>
  <c r="W115" i="6"/>
  <c r="V115" i="6"/>
  <c r="U115" i="6"/>
  <c r="T115" i="6"/>
  <c r="S115" i="6"/>
  <c r="R115" i="6"/>
  <c r="Q115" i="6"/>
  <c r="P115" i="6"/>
  <c r="O115" i="6"/>
  <c r="N115" i="6"/>
  <c r="M115" i="6"/>
  <c r="L115" i="6"/>
  <c r="K115" i="6"/>
  <c r="J115" i="6"/>
  <c r="I115" i="6"/>
  <c r="H115" i="6"/>
  <c r="G115" i="6"/>
  <c r="F115" i="6"/>
  <c r="E115" i="6"/>
  <c r="D115" i="6"/>
  <c r="AH114" i="6"/>
  <c r="AG114" i="6"/>
  <c r="AF114" i="6"/>
  <c r="AE114" i="6"/>
  <c r="AD114" i="6"/>
  <c r="AC114" i="6"/>
  <c r="AB114" i="6"/>
  <c r="AA114" i="6"/>
  <c r="Z114" i="6"/>
  <c r="Y114" i="6"/>
  <c r="X114" i="6"/>
  <c r="W114" i="6"/>
  <c r="V114" i="6"/>
  <c r="U114" i="6"/>
  <c r="T114" i="6"/>
  <c r="S114" i="6"/>
  <c r="R114" i="6"/>
  <c r="Q114" i="6"/>
  <c r="P114" i="6"/>
  <c r="O114" i="6"/>
  <c r="N114" i="6"/>
  <c r="M114" i="6"/>
  <c r="L114" i="6"/>
  <c r="K114" i="6"/>
  <c r="J114" i="6"/>
  <c r="I114" i="6"/>
  <c r="H114" i="6"/>
  <c r="G114" i="6"/>
  <c r="F114" i="6"/>
  <c r="E114" i="6"/>
  <c r="D114" i="6"/>
  <c r="AH113" i="6"/>
  <c r="AG113" i="6"/>
  <c r="AF113" i="6"/>
  <c r="AE113" i="6"/>
  <c r="AD113" i="6"/>
  <c r="AC113" i="6"/>
  <c r="AB113" i="6"/>
  <c r="AA113" i="6"/>
  <c r="Z113" i="6"/>
  <c r="Y113" i="6"/>
  <c r="X113" i="6"/>
  <c r="W113" i="6"/>
  <c r="V113" i="6"/>
  <c r="U113" i="6"/>
  <c r="T113" i="6"/>
  <c r="S113" i="6"/>
  <c r="R113" i="6"/>
  <c r="Q113" i="6"/>
  <c r="P113" i="6"/>
  <c r="O113" i="6"/>
  <c r="N113" i="6"/>
  <c r="M113" i="6"/>
  <c r="L113" i="6"/>
  <c r="K113" i="6"/>
  <c r="J113" i="6"/>
  <c r="I113" i="6"/>
  <c r="H113" i="6"/>
  <c r="G113" i="6"/>
  <c r="F113" i="6"/>
  <c r="E113" i="6"/>
  <c r="D113" i="6"/>
  <c r="AH112" i="6"/>
  <c r="AG112" i="6"/>
  <c r="AF112" i="6"/>
  <c r="AE112" i="6"/>
  <c r="AD112" i="6"/>
  <c r="AC112" i="6"/>
  <c r="AB112" i="6"/>
  <c r="AA112" i="6"/>
  <c r="Z112" i="6"/>
  <c r="Y112" i="6"/>
  <c r="X112" i="6"/>
  <c r="W112" i="6"/>
  <c r="V112" i="6"/>
  <c r="U112" i="6"/>
  <c r="T112" i="6"/>
  <c r="S112" i="6"/>
  <c r="R112" i="6"/>
  <c r="Q112" i="6"/>
  <c r="P112" i="6"/>
  <c r="O112" i="6"/>
  <c r="N112" i="6"/>
  <c r="N124" i="6" s="1"/>
  <c r="M112" i="6"/>
  <c r="L112" i="6"/>
  <c r="K112" i="6"/>
  <c r="J112" i="6"/>
  <c r="I112" i="6"/>
  <c r="H112" i="6"/>
  <c r="G112" i="6"/>
  <c r="F112" i="6"/>
  <c r="F124" i="6" s="1"/>
  <c r="E112" i="6"/>
  <c r="D112" i="6"/>
  <c r="AH111" i="6"/>
  <c r="AG111" i="6"/>
  <c r="AF111" i="6"/>
  <c r="AE111" i="6"/>
  <c r="AD111" i="6"/>
  <c r="AC111" i="6"/>
  <c r="AC119" i="6" s="1"/>
  <c r="AB111" i="6"/>
  <c r="AA111" i="6"/>
  <c r="Z111" i="6"/>
  <c r="Y111" i="6"/>
  <c r="X111" i="6"/>
  <c r="W111" i="6"/>
  <c r="V111" i="6"/>
  <c r="U111" i="6"/>
  <c r="U119" i="6" s="1"/>
  <c r="T111" i="6"/>
  <c r="S111" i="6"/>
  <c r="R111" i="6"/>
  <c r="Q111" i="6"/>
  <c r="P111" i="6"/>
  <c r="O111" i="6"/>
  <c r="N111" i="6"/>
  <c r="M111" i="6"/>
  <c r="M119" i="6" s="1"/>
  <c r="L111" i="6"/>
  <c r="K111" i="6"/>
  <c r="J111" i="6"/>
  <c r="I111" i="6"/>
  <c r="H111" i="6"/>
  <c r="G111" i="6"/>
  <c r="F111" i="6"/>
  <c r="E111" i="6"/>
  <c r="E119" i="6" s="1"/>
  <c r="D111" i="6"/>
  <c r="AH110" i="6"/>
  <c r="AG110" i="6"/>
  <c r="AF110" i="6"/>
  <c r="AE110" i="6"/>
  <c r="AD110" i="6"/>
  <c r="AC110" i="6"/>
  <c r="AB110" i="6"/>
  <c r="AB123" i="6" s="1"/>
  <c r="AA110" i="6"/>
  <c r="Z110" i="6"/>
  <c r="Y110" i="6"/>
  <c r="X110" i="6"/>
  <c r="W110" i="6"/>
  <c r="V110" i="6"/>
  <c r="U110" i="6"/>
  <c r="T110" i="6"/>
  <c r="T123" i="6" s="1"/>
  <c r="S110" i="6"/>
  <c r="R110" i="6"/>
  <c r="Q110" i="6"/>
  <c r="P110" i="6"/>
  <c r="O110" i="6"/>
  <c r="N110" i="6"/>
  <c r="M110" i="6"/>
  <c r="L110" i="6"/>
  <c r="L123" i="6" s="1"/>
  <c r="K110" i="6"/>
  <c r="J110" i="6"/>
  <c r="I110" i="6"/>
  <c r="H110" i="6"/>
  <c r="G110" i="6"/>
  <c r="F110" i="6"/>
  <c r="E110" i="6"/>
  <c r="D110" i="6"/>
  <c r="D123" i="6" s="1"/>
  <c r="AH109" i="6"/>
  <c r="AG109" i="6"/>
  <c r="AF109" i="6"/>
  <c r="AE109" i="6"/>
  <c r="AD109" i="6"/>
  <c r="AC109" i="6"/>
  <c r="AB109" i="6"/>
  <c r="AA109" i="6"/>
  <c r="Z109" i="6"/>
  <c r="Y109" i="6"/>
  <c r="X109" i="6"/>
  <c r="W109" i="6"/>
  <c r="V109" i="6"/>
  <c r="U109" i="6"/>
  <c r="T109" i="6"/>
  <c r="S109" i="6"/>
  <c r="R109" i="6"/>
  <c r="Q109" i="6"/>
  <c r="P109" i="6"/>
  <c r="O109" i="6"/>
  <c r="N109" i="6"/>
  <c r="M109" i="6"/>
  <c r="L109" i="6"/>
  <c r="K109" i="6"/>
  <c r="J109" i="6"/>
  <c r="I109" i="6"/>
  <c r="H109" i="6"/>
  <c r="G109" i="6"/>
  <c r="F109" i="6"/>
  <c r="E109" i="6"/>
  <c r="D109" i="6"/>
  <c r="AH94" i="6"/>
  <c r="AH95" i="6" s="1"/>
  <c r="AG94" i="6"/>
  <c r="AG95" i="6" s="1"/>
  <c r="AF94" i="6"/>
  <c r="AF95" i="6" s="1"/>
  <c r="AE94" i="6"/>
  <c r="AE95" i="6" s="1"/>
  <c r="AD94" i="6"/>
  <c r="AD95" i="6" s="1"/>
  <c r="AC94" i="6"/>
  <c r="AC95" i="6" s="1"/>
  <c r="AB94" i="6"/>
  <c r="AB95" i="6" s="1"/>
  <c r="AA94" i="6"/>
  <c r="AA95" i="6" s="1"/>
  <c r="Z94" i="6"/>
  <c r="Z95" i="6" s="1"/>
  <c r="Y94" i="6"/>
  <c r="Y95" i="6" s="1"/>
  <c r="X94" i="6"/>
  <c r="X95" i="6" s="1"/>
  <c r="W94" i="6"/>
  <c r="W95" i="6" s="1"/>
  <c r="V94" i="6"/>
  <c r="V95" i="6" s="1"/>
  <c r="U94" i="6"/>
  <c r="U95" i="6" s="1"/>
  <c r="T94" i="6"/>
  <c r="T95" i="6" s="1"/>
  <c r="S94" i="6"/>
  <c r="S95" i="6" s="1"/>
  <c r="R94" i="6"/>
  <c r="R95" i="6" s="1"/>
  <c r="Q94" i="6"/>
  <c r="Q95" i="6" s="1"/>
  <c r="P94" i="6"/>
  <c r="P95" i="6" s="1"/>
  <c r="O94" i="6"/>
  <c r="O95" i="6" s="1"/>
  <c r="N94" i="6"/>
  <c r="N95" i="6" s="1"/>
  <c r="M94" i="6"/>
  <c r="M95" i="6" s="1"/>
  <c r="L94" i="6"/>
  <c r="L95" i="6" s="1"/>
  <c r="K94" i="6"/>
  <c r="K95" i="6" s="1"/>
  <c r="J94" i="6"/>
  <c r="J95" i="6" s="1"/>
  <c r="I94" i="6"/>
  <c r="I95" i="6" s="1"/>
  <c r="H94" i="6"/>
  <c r="H95" i="6" s="1"/>
  <c r="G94" i="6"/>
  <c r="G95" i="6" s="1"/>
  <c r="F94" i="6"/>
  <c r="F95" i="6" s="1"/>
  <c r="E94" i="6"/>
  <c r="E95" i="6" s="1"/>
  <c r="D94" i="6"/>
  <c r="D95" i="6" s="1"/>
  <c r="AH92" i="6"/>
  <c r="AH93" i="6" s="1"/>
  <c r="AG92" i="6"/>
  <c r="AG93" i="6" s="1"/>
  <c r="AF92" i="6"/>
  <c r="AF93" i="6" s="1"/>
  <c r="AE92" i="6"/>
  <c r="AE93" i="6" s="1"/>
  <c r="AD92" i="6"/>
  <c r="AD93" i="6" s="1"/>
  <c r="AC92" i="6"/>
  <c r="AC93" i="6" s="1"/>
  <c r="AB92" i="6"/>
  <c r="AB93" i="6" s="1"/>
  <c r="AA92" i="6"/>
  <c r="AA93" i="6" s="1"/>
  <c r="Z92" i="6"/>
  <c r="Z93" i="6" s="1"/>
  <c r="Y92" i="6"/>
  <c r="Y93" i="6" s="1"/>
  <c r="X92" i="6"/>
  <c r="X93" i="6" s="1"/>
  <c r="W92" i="6"/>
  <c r="W93" i="6" s="1"/>
  <c r="V92" i="6"/>
  <c r="V93" i="6" s="1"/>
  <c r="U92" i="6"/>
  <c r="U93" i="6" s="1"/>
  <c r="T92" i="6"/>
  <c r="T93" i="6" s="1"/>
  <c r="S92" i="6"/>
  <c r="S93" i="6" s="1"/>
  <c r="R92" i="6"/>
  <c r="R93" i="6" s="1"/>
  <c r="Q92" i="6"/>
  <c r="Q93" i="6" s="1"/>
  <c r="P92" i="6"/>
  <c r="P93" i="6" s="1"/>
  <c r="O92" i="6"/>
  <c r="O93" i="6" s="1"/>
  <c r="N92" i="6"/>
  <c r="N93" i="6" s="1"/>
  <c r="M92" i="6"/>
  <c r="M93" i="6" s="1"/>
  <c r="L92" i="6"/>
  <c r="L93" i="6" s="1"/>
  <c r="K92" i="6"/>
  <c r="K93" i="6" s="1"/>
  <c r="J92" i="6"/>
  <c r="J93" i="6" s="1"/>
  <c r="I92" i="6"/>
  <c r="I93" i="6" s="1"/>
  <c r="H92" i="6"/>
  <c r="H93" i="6" s="1"/>
  <c r="G92" i="6"/>
  <c r="G93" i="6" s="1"/>
  <c r="F92" i="6"/>
  <c r="F93" i="6" s="1"/>
  <c r="E92" i="6"/>
  <c r="E93" i="6" s="1"/>
  <c r="D92" i="6"/>
  <c r="D93" i="6" s="1"/>
  <c r="AH90" i="6"/>
  <c r="AH91" i="6" s="1"/>
  <c r="AG90" i="6"/>
  <c r="AF90" i="6"/>
  <c r="AF91" i="6" s="1"/>
  <c r="AE90" i="6"/>
  <c r="AD90" i="6"/>
  <c r="AD91" i="6" s="1"/>
  <c r="AC90" i="6"/>
  <c r="AB90" i="6"/>
  <c r="AB91" i="6" s="1"/>
  <c r="AA90" i="6"/>
  <c r="AA91" i="6" s="1"/>
  <c r="Z90" i="6"/>
  <c r="Z91" i="6" s="1"/>
  <c r="Y90" i="6"/>
  <c r="X90" i="6"/>
  <c r="X91" i="6" s="1"/>
  <c r="W90" i="6"/>
  <c r="W91" i="6" s="1"/>
  <c r="V90" i="6"/>
  <c r="V91" i="6" s="1"/>
  <c r="U90" i="6"/>
  <c r="U91" i="6" s="1"/>
  <c r="T90" i="6"/>
  <c r="T91" i="6" s="1"/>
  <c r="S90" i="6"/>
  <c r="R90" i="6"/>
  <c r="R91" i="6" s="1"/>
  <c r="Q90" i="6"/>
  <c r="P90" i="6"/>
  <c r="P91" i="6" s="1"/>
  <c r="O90" i="6"/>
  <c r="N90" i="6"/>
  <c r="N91" i="6" s="1"/>
  <c r="M90" i="6"/>
  <c r="L90" i="6"/>
  <c r="L91" i="6" s="1"/>
  <c r="K90" i="6"/>
  <c r="J90" i="6"/>
  <c r="J91" i="6" s="1"/>
  <c r="I90" i="6"/>
  <c r="H90" i="6"/>
  <c r="H91" i="6" s="1"/>
  <c r="G90" i="6"/>
  <c r="G91" i="6" s="1"/>
  <c r="F90" i="6"/>
  <c r="F91" i="6" s="1"/>
  <c r="E90" i="6"/>
  <c r="E91" i="6" s="1"/>
  <c r="D90" i="6"/>
  <c r="D91" i="6" s="1"/>
  <c r="AH116" i="7"/>
  <c r="AG116" i="7"/>
  <c r="AF116" i="7"/>
  <c r="AE116" i="7"/>
  <c r="AD116" i="7"/>
  <c r="AC116" i="7"/>
  <c r="AB116" i="7"/>
  <c r="AA116" i="7"/>
  <c r="Z116" i="7"/>
  <c r="Y116" i="7"/>
  <c r="X116" i="7"/>
  <c r="W116" i="7"/>
  <c r="V116" i="7"/>
  <c r="U116" i="7"/>
  <c r="T116" i="7"/>
  <c r="S116" i="7"/>
  <c r="R116" i="7"/>
  <c r="Q116" i="7"/>
  <c r="P116" i="7"/>
  <c r="O116" i="7"/>
  <c r="N116" i="7"/>
  <c r="M116" i="7"/>
  <c r="L116" i="7"/>
  <c r="K116" i="7"/>
  <c r="J116" i="7"/>
  <c r="I116" i="7"/>
  <c r="H116" i="7"/>
  <c r="G116" i="7"/>
  <c r="F116" i="7"/>
  <c r="E116" i="7"/>
  <c r="D116" i="7"/>
  <c r="AH115" i="7"/>
  <c r="AG115" i="7"/>
  <c r="AF115" i="7"/>
  <c r="AE115" i="7"/>
  <c r="AD115" i="7"/>
  <c r="AC115" i="7"/>
  <c r="AB115" i="7"/>
  <c r="AA115" i="7"/>
  <c r="Z115" i="7"/>
  <c r="Y115" i="7"/>
  <c r="X115" i="7"/>
  <c r="W115" i="7"/>
  <c r="V115" i="7"/>
  <c r="U115" i="7"/>
  <c r="T115" i="7"/>
  <c r="S115" i="7"/>
  <c r="R115" i="7"/>
  <c r="Q115" i="7"/>
  <c r="P115" i="7"/>
  <c r="O115" i="7"/>
  <c r="N115" i="7"/>
  <c r="M115" i="7"/>
  <c r="L115" i="7"/>
  <c r="K115" i="7"/>
  <c r="J115" i="7"/>
  <c r="I115" i="7"/>
  <c r="H115" i="7"/>
  <c r="G115" i="7"/>
  <c r="F115" i="7"/>
  <c r="E115" i="7"/>
  <c r="D115" i="7"/>
  <c r="AH114" i="7"/>
  <c r="AG114" i="7"/>
  <c r="AF114" i="7"/>
  <c r="AE114" i="7"/>
  <c r="AD114" i="7"/>
  <c r="AC114" i="7"/>
  <c r="AB114" i="7"/>
  <c r="AA114" i="7"/>
  <c r="Z114" i="7"/>
  <c r="Y114" i="7"/>
  <c r="X114" i="7"/>
  <c r="W114" i="7"/>
  <c r="V114" i="7"/>
  <c r="U114" i="7"/>
  <c r="T114" i="7"/>
  <c r="S114" i="7"/>
  <c r="R114" i="7"/>
  <c r="Q114" i="7"/>
  <c r="P114" i="7"/>
  <c r="O114" i="7"/>
  <c r="N114" i="7"/>
  <c r="M114" i="7"/>
  <c r="L114" i="7"/>
  <c r="K114" i="7"/>
  <c r="J114" i="7"/>
  <c r="I114" i="7"/>
  <c r="H114" i="7"/>
  <c r="G114" i="7"/>
  <c r="F114" i="7"/>
  <c r="E114" i="7"/>
  <c r="D114" i="7"/>
  <c r="AH113" i="7"/>
  <c r="AG113" i="7"/>
  <c r="AF113" i="7"/>
  <c r="AE113" i="7"/>
  <c r="AD113" i="7"/>
  <c r="AC113" i="7"/>
  <c r="AB113" i="7"/>
  <c r="AA113" i="7"/>
  <c r="Z113" i="7"/>
  <c r="Y113" i="7"/>
  <c r="X113" i="7"/>
  <c r="W113" i="7"/>
  <c r="V113" i="7"/>
  <c r="U113" i="7"/>
  <c r="T113" i="7"/>
  <c r="S113" i="7"/>
  <c r="R113" i="7"/>
  <c r="Q113" i="7"/>
  <c r="P113" i="7"/>
  <c r="O113" i="7"/>
  <c r="N113" i="7"/>
  <c r="M113" i="7"/>
  <c r="L113" i="7"/>
  <c r="K113" i="7"/>
  <c r="J113" i="7"/>
  <c r="I113" i="7"/>
  <c r="H113" i="7"/>
  <c r="G113" i="7"/>
  <c r="F113" i="7"/>
  <c r="E113" i="7"/>
  <c r="D113" i="7"/>
  <c r="AH112" i="7"/>
  <c r="AG112" i="7"/>
  <c r="AF112" i="7"/>
  <c r="AE112" i="7"/>
  <c r="AD112" i="7"/>
  <c r="AC112" i="7"/>
  <c r="AB112" i="7"/>
  <c r="AA112" i="7"/>
  <c r="Z112" i="7"/>
  <c r="Y112" i="7"/>
  <c r="X112" i="7"/>
  <c r="W112" i="7"/>
  <c r="V112" i="7"/>
  <c r="U112" i="7"/>
  <c r="T112" i="7"/>
  <c r="S112" i="7"/>
  <c r="R112" i="7"/>
  <c r="Q112" i="7"/>
  <c r="P112" i="7"/>
  <c r="O112" i="7"/>
  <c r="N112" i="7"/>
  <c r="M112" i="7"/>
  <c r="L112" i="7"/>
  <c r="K112" i="7"/>
  <c r="J112" i="7"/>
  <c r="I112" i="7"/>
  <c r="H112" i="7"/>
  <c r="G112" i="7"/>
  <c r="F112" i="7"/>
  <c r="E112" i="7"/>
  <c r="D112" i="7"/>
  <c r="AH111" i="7"/>
  <c r="AG111" i="7"/>
  <c r="AF111" i="7"/>
  <c r="AE111" i="7"/>
  <c r="AD111" i="7"/>
  <c r="AC111" i="7"/>
  <c r="AB111" i="7"/>
  <c r="AA111" i="7"/>
  <c r="Z111" i="7"/>
  <c r="Y111" i="7"/>
  <c r="X111" i="7"/>
  <c r="W111" i="7"/>
  <c r="V111" i="7"/>
  <c r="U111" i="7"/>
  <c r="T111" i="7"/>
  <c r="S111" i="7"/>
  <c r="R111" i="7"/>
  <c r="Q111" i="7"/>
  <c r="P111" i="7"/>
  <c r="O111" i="7"/>
  <c r="N111" i="7"/>
  <c r="M111" i="7"/>
  <c r="L111" i="7"/>
  <c r="K111" i="7"/>
  <c r="J111" i="7"/>
  <c r="I111" i="7"/>
  <c r="H111" i="7"/>
  <c r="G111" i="7"/>
  <c r="F111" i="7"/>
  <c r="E111" i="7"/>
  <c r="D111" i="7"/>
  <c r="AH110" i="7"/>
  <c r="AG110" i="7"/>
  <c r="AF110" i="7"/>
  <c r="AE110" i="7"/>
  <c r="AD110" i="7"/>
  <c r="AC110" i="7"/>
  <c r="AB110" i="7"/>
  <c r="AA110" i="7"/>
  <c r="Z110" i="7"/>
  <c r="Y110" i="7"/>
  <c r="X110" i="7"/>
  <c r="W110" i="7"/>
  <c r="V110" i="7"/>
  <c r="U110" i="7"/>
  <c r="T110" i="7"/>
  <c r="S110" i="7"/>
  <c r="R110" i="7"/>
  <c r="Q110" i="7"/>
  <c r="P110" i="7"/>
  <c r="O110" i="7"/>
  <c r="N110" i="7"/>
  <c r="M110" i="7"/>
  <c r="L110" i="7"/>
  <c r="K110" i="7"/>
  <c r="J110" i="7"/>
  <c r="I110" i="7"/>
  <c r="H110" i="7"/>
  <c r="G110" i="7"/>
  <c r="F110" i="7"/>
  <c r="E110" i="7"/>
  <c r="D110" i="7"/>
  <c r="AH109" i="7"/>
  <c r="AG109" i="7"/>
  <c r="AF109" i="7"/>
  <c r="AE109" i="7"/>
  <c r="AD109" i="7"/>
  <c r="AC109" i="7"/>
  <c r="AB109" i="7"/>
  <c r="AA109" i="7"/>
  <c r="Z109" i="7"/>
  <c r="Y109" i="7"/>
  <c r="X109" i="7"/>
  <c r="W109" i="7"/>
  <c r="V109" i="7"/>
  <c r="U109" i="7"/>
  <c r="T109" i="7"/>
  <c r="S109" i="7"/>
  <c r="R109" i="7"/>
  <c r="Q109" i="7"/>
  <c r="P109" i="7"/>
  <c r="O109" i="7"/>
  <c r="N109" i="7"/>
  <c r="M109" i="7"/>
  <c r="L109" i="7"/>
  <c r="K109" i="7"/>
  <c r="J109" i="7"/>
  <c r="I109" i="7"/>
  <c r="H109" i="7"/>
  <c r="G109" i="7"/>
  <c r="F109" i="7"/>
  <c r="E109" i="7"/>
  <c r="D109" i="7"/>
  <c r="AH94" i="7"/>
  <c r="AH95" i="7" s="1"/>
  <c r="AG94" i="7"/>
  <c r="AG95" i="7" s="1"/>
  <c r="AF94" i="7"/>
  <c r="AF95" i="7" s="1"/>
  <c r="AE94" i="7"/>
  <c r="AE95" i="7" s="1"/>
  <c r="AD94" i="7"/>
  <c r="AD95" i="7" s="1"/>
  <c r="AC94" i="7"/>
  <c r="AC95" i="7" s="1"/>
  <c r="AB94" i="7"/>
  <c r="AB95" i="7" s="1"/>
  <c r="AA94" i="7"/>
  <c r="AA95" i="7" s="1"/>
  <c r="Z94" i="7"/>
  <c r="Z95" i="7" s="1"/>
  <c r="Y94" i="7"/>
  <c r="Y95" i="7" s="1"/>
  <c r="X94" i="7"/>
  <c r="X95" i="7" s="1"/>
  <c r="W94" i="7"/>
  <c r="W95" i="7" s="1"/>
  <c r="V94" i="7"/>
  <c r="V95" i="7" s="1"/>
  <c r="U94" i="7"/>
  <c r="U95" i="7" s="1"/>
  <c r="T94" i="7"/>
  <c r="T95" i="7" s="1"/>
  <c r="S94" i="7"/>
  <c r="S95" i="7" s="1"/>
  <c r="R94" i="7"/>
  <c r="R95" i="7" s="1"/>
  <c r="Q94" i="7"/>
  <c r="Q95" i="7" s="1"/>
  <c r="P94" i="7"/>
  <c r="P95" i="7" s="1"/>
  <c r="O94" i="7"/>
  <c r="O95" i="7" s="1"/>
  <c r="N94" i="7"/>
  <c r="N95" i="7" s="1"/>
  <c r="M94" i="7"/>
  <c r="M95" i="7" s="1"/>
  <c r="L94" i="7"/>
  <c r="L95" i="7" s="1"/>
  <c r="K94" i="7"/>
  <c r="K95" i="7" s="1"/>
  <c r="J94" i="7"/>
  <c r="J95" i="7" s="1"/>
  <c r="I94" i="7"/>
  <c r="I95" i="7" s="1"/>
  <c r="H94" i="7"/>
  <c r="H95" i="7" s="1"/>
  <c r="G94" i="7"/>
  <c r="G95" i="7" s="1"/>
  <c r="F94" i="7"/>
  <c r="F95" i="7" s="1"/>
  <c r="E94" i="7"/>
  <c r="E95" i="7" s="1"/>
  <c r="D94" i="7"/>
  <c r="D95" i="7" s="1"/>
  <c r="AH92" i="7"/>
  <c r="AH93" i="7" s="1"/>
  <c r="AG92" i="7"/>
  <c r="AG93" i="7" s="1"/>
  <c r="AF92" i="7"/>
  <c r="AF93" i="7" s="1"/>
  <c r="AE92" i="7"/>
  <c r="AE93" i="7" s="1"/>
  <c r="AD92" i="7"/>
  <c r="AD93" i="7" s="1"/>
  <c r="AC92" i="7"/>
  <c r="AC93" i="7" s="1"/>
  <c r="AB92" i="7"/>
  <c r="AB93" i="7" s="1"/>
  <c r="AA92" i="7"/>
  <c r="AA93" i="7" s="1"/>
  <c r="Z92" i="7"/>
  <c r="Z93" i="7" s="1"/>
  <c r="Y92" i="7"/>
  <c r="Y93" i="7" s="1"/>
  <c r="X92" i="7"/>
  <c r="X93" i="7" s="1"/>
  <c r="W92" i="7"/>
  <c r="W93" i="7" s="1"/>
  <c r="V92" i="7"/>
  <c r="V93" i="7" s="1"/>
  <c r="U92" i="7"/>
  <c r="U93" i="7" s="1"/>
  <c r="T92" i="7"/>
  <c r="T93" i="7" s="1"/>
  <c r="S92" i="7"/>
  <c r="S93" i="7" s="1"/>
  <c r="R92" i="7"/>
  <c r="R93" i="7" s="1"/>
  <c r="Q92" i="7"/>
  <c r="Q93" i="7" s="1"/>
  <c r="P92" i="7"/>
  <c r="P93" i="7" s="1"/>
  <c r="O92" i="7"/>
  <c r="O93" i="7" s="1"/>
  <c r="N92" i="7"/>
  <c r="N93" i="7" s="1"/>
  <c r="M92" i="7"/>
  <c r="M93" i="7" s="1"/>
  <c r="L92" i="7"/>
  <c r="L93" i="7" s="1"/>
  <c r="K92" i="7"/>
  <c r="K93" i="7" s="1"/>
  <c r="J92" i="7"/>
  <c r="J93" i="7" s="1"/>
  <c r="I92" i="7"/>
  <c r="I93" i="7" s="1"/>
  <c r="H92" i="7"/>
  <c r="H93" i="7" s="1"/>
  <c r="G92" i="7"/>
  <c r="G93" i="7" s="1"/>
  <c r="F92" i="7"/>
  <c r="F93" i="7" s="1"/>
  <c r="E92" i="7"/>
  <c r="E93" i="7" s="1"/>
  <c r="D92" i="7"/>
  <c r="D93" i="7" s="1"/>
  <c r="AH90" i="7"/>
  <c r="AH91" i="7" s="1"/>
  <c r="AG90" i="7"/>
  <c r="AG91" i="7" s="1"/>
  <c r="AF90" i="7"/>
  <c r="AF91" i="7" s="1"/>
  <c r="AE90" i="7"/>
  <c r="AE91" i="7" s="1"/>
  <c r="AD90" i="7"/>
  <c r="AD91" i="7" s="1"/>
  <c r="AC90" i="7"/>
  <c r="AB90" i="7"/>
  <c r="AB91" i="7" s="1"/>
  <c r="AA90" i="7"/>
  <c r="AA91" i="7" s="1"/>
  <c r="Z90" i="7"/>
  <c r="Z91" i="7" s="1"/>
  <c r="Y90" i="7"/>
  <c r="Y91" i="7" s="1"/>
  <c r="X90" i="7"/>
  <c r="X91" i="7" s="1"/>
  <c r="W90" i="7"/>
  <c r="V90" i="7"/>
  <c r="V91" i="7" s="1"/>
  <c r="U90" i="7"/>
  <c r="T90" i="7"/>
  <c r="T91" i="7" s="1"/>
  <c r="S90" i="7"/>
  <c r="S91" i="7" s="1"/>
  <c r="R90" i="7"/>
  <c r="R91" i="7" s="1"/>
  <c r="Q90" i="7"/>
  <c r="Q91" i="7" s="1"/>
  <c r="P90" i="7"/>
  <c r="P91" i="7" s="1"/>
  <c r="O90" i="7"/>
  <c r="O91" i="7" s="1"/>
  <c r="N90" i="7"/>
  <c r="N91" i="7" s="1"/>
  <c r="M90" i="7"/>
  <c r="L90" i="7"/>
  <c r="L91" i="7" s="1"/>
  <c r="K90" i="7"/>
  <c r="K91" i="7" s="1"/>
  <c r="J90" i="7"/>
  <c r="J91" i="7" s="1"/>
  <c r="I90" i="7"/>
  <c r="I91" i="7" s="1"/>
  <c r="H90" i="7"/>
  <c r="H91" i="7" s="1"/>
  <c r="G90" i="7"/>
  <c r="G91" i="7" s="1"/>
  <c r="F90" i="7"/>
  <c r="F91" i="7" s="1"/>
  <c r="E90" i="7"/>
  <c r="D90" i="7"/>
  <c r="D91" i="7" s="1"/>
  <c r="AH116" i="8"/>
  <c r="AG116" i="8"/>
  <c r="AF116" i="8"/>
  <c r="AE116" i="8"/>
  <c r="AD116" i="8"/>
  <c r="AC116" i="8"/>
  <c r="AB116" i="8"/>
  <c r="AA116" i="8"/>
  <c r="Z116" i="8"/>
  <c r="Y116" i="8"/>
  <c r="X116" i="8"/>
  <c r="W116" i="8"/>
  <c r="V116" i="8"/>
  <c r="U116" i="8"/>
  <c r="T116" i="8"/>
  <c r="S116" i="8"/>
  <c r="R116" i="8"/>
  <c r="Q116" i="8"/>
  <c r="P116" i="8"/>
  <c r="O116" i="8"/>
  <c r="N116" i="8"/>
  <c r="M116" i="8"/>
  <c r="L116" i="8"/>
  <c r="K116" i="8"/>
  <c r="J116" i="8"/>
  <c r="I116" i="8"/>
  <c r="H116" i="8"/>
  <c r="G116" i="8"/>
  <c r="F116" i="8"/>
  <c r="E116" i="8"/>
  <c r="D116" i="8"/>
  <c r="AH115" i="8"/>
  <c r="AG115" i="8"/>
  <c r="AF115" i="8"/>
  <c r="AE115" i="8"/>
  <c r="AD115" i="8"/>
  <c r="AC115" i="8"/>
  <c r="AB115" i="8"/>
  <c r="AA115" i="8"/>
  <c r="Z115" i="8"/>
  <c r="Y115" i="8"/>
  <c r="X115" i="8"/>
  <c r="W115" i="8"/>
  <c r="V115" i="8"/>
  <c r="U115" i="8"/>
  <c r="T115" i="8"/>
  <c r="S115" i="8"/>
  <c r="R115" i="8"/>
  <c r="Q115" i="8"/>
  <c r="P115" i="8"/>
  <c r="O115" i="8"/>
  <c r="N115" i="8"/>
  <c r="M115" i="8"/>
  <c r="L115" i="8"/>
  <c r="K115" i="8"/>
  <c r="J115" i="8"/>
  <c r="I115" i="8"/>
  <c r="H115" i="8"/>
  <c r="G115" i="8"/>
  <c r="F115" i="8"/>
  <c r="E115" i="8"/>
  <c r="D115" i="8"/>
  <c r="AH114" i="8"/>
  <c r="AG114" i="8"/>
  <c r="AF114" i="8"/>
  <c r="AE114" i="8"/>
  <c r="AD114" i="8"/>
  <c r="AC114" i="8"/>
  <c r="AB114" i="8"/>
  <c r="AA114" i="8"/>
  <c r="Z114" i="8"/>
  <c r="Y114" i="8"/>
  <c r="X114" i="8"/>
  <c r="W114" i="8"/>
  <c r="V114" i="8"/>
  <c r="U114" i="8"/>
  <c r="T114" i="8"/>
  <c r="S114" i="8"/>
  <c r="R114" i="8"/>
  <c r="Q114" i="8"/>
  <c r="P114" i="8"/>
  <c r="O114" i="8"/>
  <c r="N114" i="8"/>
  <c r="M114" i="8"/>
  <c r="L114" i="8"/>
  <c r="K114" i="8"/>
  <c r="J114" i="8"/>
  <c r="I114" i="8"/>
  <c r="H114" i="8"/>
  <c r="G114" i="8"/>
  <c r="F114" i="8"/>
  <c r="E114" i="8"/>
  <c r="D114" i="8"/>
  <c r="AH113" i="8"/>
  <c r="AG113" i="8"/>
  <c r="AF113" i="8"/>
  <c r="AE113" i="8"/>
  <c r="AD113" i="8"/>
  <c r="AC113" i="8"/>
  <c r="AB113" i="8"/>
  <c r="AA113" i="8"/>
  <c r="Z113" i="8"/>
  <c r="Y113" i="8"/>
  <c r="X113" i="8"/>
  <c r="W113" i="8"/>
  <c r="V113" i="8"/>
  <c r="U113" i="8"/>
  <c r="T113" i="8"/>
  <c r="S113" i="8"/>
  <c r="R113" i="8"/>
  <c r="Q113" i="8"/>
  <c r="P113" i="8"/>
  <c r="O113" i="8"/>
  <c r="N113" i="8"/>
  <c r="M113" i="8"/>
  <c r="L113" i="8"/>
  <c r="K113" i="8"/>
  <c r="J113" i="8"/>
  <c r="I113" i="8"/>
  <c r="H113" i="8"/>
  <c r="G113" i="8"/>
  <c r="F113" i="8"/>
  <c r="E113" i="8"/>
  <c r="D113" i="8"/>
  <c r="AH112" i="8"/>
  <c r="AG112" i="8"/>
  <c r="AF112" i="8"/>
  <c r="AE112" i="8"/>
  <c r="AD112" i="8"/>
  <c r="AC112" i="8"/>
  <c r="AB112" i="8"/>
  <c r="AA112" i="8"/>
  <c r="Z112" i="8"/>
  <c r="Y112" i="8"/>
  <c r="X112" i="8"/>
  <c r="W112" i="8"/>
  <c r="V112" i="8"/>
  <c r="U112" i="8"/>
  <c r="T112" i="8"/>
  <c r="S112" i="8"/>
  <c r="R112" i="8"/>
  <c r="Q112" i="8"/>
  <c r="P112" i="8"/>
  <c r="O112" i="8"/>
  <c r="N112" i="8"/>
  <c r="M112" i="8"/>
  <c r="L112" i="8"/>
  <c r="K112" i="8"/>
  <c r="J112" i="8"/>
  <c r="I112" i="8"/>
  <c r="H112" i="8"/>
  <c r="G112" i="8"/>
  <c r="F112" i="8"/>
  <c r="E112" i="8"/>
  <c r="D112" i="8"/>
  <c r="AH111" i="8"/>
  <c r="AG111" i="8"/>
  <c r="AF111" i="8"/>
  <c r="AE111" i="8"/>
  <c r="AD111" i="8"/>
  <c r="AC111" i="8"/>
  <c r="AB111" i="8"/>
  <c r="AA111" i="8"/>
  <c r="Z111" i="8"/>
  <c r="Y111" i="8"/>
  <c r="X111" i="8"/>
  <c r="W111" i="8"/>
  <c r="V111" i="8"/>
  <c r="U111" i="8"/>
  <c r="T111" i="8"/>
  <c r="S111" i="8"/>
  <c r="R111" i="8"/>
  <c r="Q111" i="8"/>
  <c r="P111" i="8"/>
  <c r="O111" i="8"/>
  <c r="N111" i="8"/>
  <c r="M111" i="8"/>
  <c r="L111" i="8"/>
  <c r="K111" i="8"/>
  <c r="J111" i="8"/>
  <c r="I111" i="8"/>
  <c r="H111" i="8"/>
  <c r="G111" i="8"/>
  <c r="F111" i="8"/>
  <c r="E111" i="8"/>
  <c r="D111" i="8"/>
  <c r="AH110" i="8"/>
  <c r="AG110" i="8"/>
  <c r="AF110" i="8"/>
  <c r="AE110" i="8"/>
  <c r="AD110" i="8"/>
  <c r="AC110" i="8"/>
  <c r="AB110" i="8"/>
  <c r="AA110" i="8"/>
  <c r="Z110" i="8"/>
  <c r="Y110" i="8"/>
  <c r="X110" i="8"/>
  <c r="W110" i="8"/>
  <c r="V110" i="8"/>
  <c r="U110" i="8"/>
  <c r="T110" i="8"/>
  <c r="S110" i="8"/>
  <c r="R110" i="8"/>
  <c r="Q110" i="8"/>
  <c r="P110" i="8"/>
  <c r="O110" i="8"/>
  <c r="N110" i="8"/>
  <c r="M110" i="8"/>
  <c r="L110" i="8"/>
  <c r="K110" i="8"/>
  <c r="J110" i="8"/>
  <c r="I110" i="8"/>
  <c r="H110" i="8"/>
  <c r="G110" i="8"/>
  <c r="F110" i="8"/>
  <c r="E110" i="8"/>
  <c r="D110" i="8"/>
  <c r="AH109" i="8"/>
  <c r="AH100" i="8" s="1"/>
  <c r="AG109" i="8"/>
  <c r="AF109" i="8"/>
  <c r="AF100" i="8" s="1"/>
  <c r="AE109" i="8"/>
  <c r="AD109" i="8"/>
  <c r="AC109" i="8"/>
  <c r="AB109" i="8"/>
  <c r="AA109" i="8"/>
  <c r="Z109" i="8"/>
  <c r="Y109" i="8"/>
  <c r="X109" i="8"/>
  <c r="W109" i="8"/>
  <c r="V109" i="8"/>
  <c r="U109" i="8"/>
  <c r="T109" i="8"/>
  <c r="S109" i="8"/>
  <c r="R109" i="8"/>
  <c r="Q109" i="8"/>
  <c r="P109" i="8"/>
  <c r="O109" i="8"/>
  <c r="N109" i="8"/>
  <c r="M109" i="8"/>
  <c r="L109" i="8"/>
  <c r="K109" i="8"/>
  <c r="J109" i="8"/>
  <c r="I109" i="8"/>
  <c r="H109" i="8"/>
  <c r="G109" i="8"/>
  <c r="F109" i="8"/>
  <c r="E109" i="8"/>
  <c r="D109" i="8"/>
  <c r="AH94" i="8"/>
  <c r="AH95" i="8" s="1"/>
  <c r="AG94" i="8"/>
  <c r="AG95" i="8" s="1"/>
  <c r="AF94" i="8"/>
  <c r="AF95" i="8" s="1"/>
  <c r="AE94" i="8"/>
  <c r="AE95" i="8" s="1"/>
  <c r="AD94" i="8"/>
  <c r="AD95" i="8" s="1"/>
  <c r="AC94" i="8"/>
  <c r="AC95" i="8" s="1"/>
  <c r="AB94" i="8"/>
  <c r="AB95" i="8" s="1"/>
  <c r="AA94" i="8"/>
  <c r="AA95" i="8" s="1"/>
  <c r="Z94" i="8"/>
  <c r="Z95" i="8" s="1"/>
  <c r="Y94" i="8"/>
  <c r="Y95" i="8" s="1"/>
  <c r="X94" i="8"/>
  <c r="X95" i="8" s="1"/>
  <c r="W94" i="8"/>
  <c r="W95" i="8" s="1"/>
  <c r="V94" i="8"/>
  <c r="V95" i="8" s="1"/>
  <c r="U94" i="8"/>
  <c r="U95" i="8" s="1"/>
  <c r="T94" i="8"/>
  <c r="T95" i="8" s="1"/>
  <c r="S94" i="8"/>
  <c r="S95" i="8" s="1"/>
  <c r="R94" i="8"/>
  <c r="R95" i="8" s="1"/>
  <c r="Q94" i="8"/>
  <c r="Q95" i="8" s="1"/>
  <c r="P94" i="8"/>
  <c r="P95" i="8" s="1"/>
  <c r="O94" i="8"/>
  <c r="O95" i="8" s="1"/>
  <c r="N94" i="8"/>
  <c r="N95" i="8" s="1"/>
  <c r="M94" i="8"/>
  <c r="M95" i="8" s="1"/>
  <c r="L94" i="8"/>
  <c r="L95" i="8" s="1"/>
  <c r="K94" i="8"/>
  <c r="K95" i="8" s="1"/>
  <c r="J94" i="8"/>
  <c r="J95" i="8" s="1"/>
  <c r="I94" i="8"/>
  <c r="I95" i="8" s="1"/>
  <c r="H94" i="8"/>
  <c r="H95" i="8" s="1"/>
  <c r="G94" i="8"/>
  <c r="G95" i="8" s="1"/>
  <c r="F94" i="8"/>
  <c r="F95" i="8" s="1"/>
  <c r="E94" i="8"/>
  <c r="E95" i="8" s="1"/>
  <c r="D94" i="8"/>
  <c r="D95" i="8" s="1"/>
  <c r="AH92" i="8"/>
  <c r="AH93" i="8" s="1"/>
  <c r="AG92" i="8"/>
  <c r="AG93" i="8" s="1"/>
  <c r="AF92" i="8"/>
  <c r="AF93" i="8" s="1"/>
  <c r="AE92" i="8"/>
  <c r="AE93" i="8" s="1"/>
  <c r="AD92" i="8"/>
  <c r="AD93" i="8" s="1"/>
  <c r="AC92" i="8"/>
  <c r="AC93" i="8" s="1"/>
  <c r="AB92" i="8"/>
  <c r="AB93" i="8" s="1"/>
  <c r="AA92" i="8"/>
  <c r="AA93" i="8" s="1"/>
  <c r="Z92" i="8"/>
  <c r="Z93" i="8" s="1"/>
  <c r="Y92" i="8"/>
  <c r="Y93" i="8" s="1"/>
  <c r="X92" i="8"/>
  <c r="X93" i="8" s="1"/>
  <c r="W92" i="8"/>
  <c r="W93" i="8" s="1"/>
  <c r="V92" i="8"/>
  <c r="V93" i="8" s="1"/>
  <c r="U92" i="8"/>
  <c r="U93" i="8" s="1"/>
  <c r="T92" i="8"/>
  <c r="T93" i="8" s="1"/>
  <c r="S92" i="8"/>
  <c r="S93" i="8" s="1"/>
  <c r="R92" i="8"/>
  <c r="R93" i="8" s="1"/>
  <c r="Q92" i="8"/>
  <c r="Q93" i="8" s="1"/>
  <c r="P92" i="8"/>
  <c r="P93" i="8" s="1"/>
  <c r="O92" i="8"/>
  <c r="O93" i="8" s="1"/>
  <c r="N92" i="8"/>
  <c r="N93" i="8" s="1"/>
  <c r="M92" i="8"/>
  <c r="M93" i="8" s="1"/>
  <c r="L92" i="8"/>
  <c r="L93" i="8" s="1"/>
  <c r="K92" i="8"/>
  <c r="K93" i="8" s="1"/>
  <c r="J92" i="8"/>
  <c r="J93" i="8" s="1"/>
  <c r="I92" i="8"/>
  <c r="I93" i="8" s="1"/>
  <c r="H92" i="8"/>
  <c r="H93" i="8" s="1"/>
  <c r="G92" i="8"/>
  <c r="G93" i="8" s="1"/>
  <c r="F92" i="8"/>
  <c r="F93" i="8" s="1"/>
  <c r="E92" i="8"/>
  <c r="E93" i="8" s="1"/>
  <c r="D92" i="8"/>
  <c r="D93" i="8" s="1"/>
  <c r="AH90" i="8"/>
  <c r="AH91" i="8" s="1"/>
  <c r="AG90" i="8"/>
  <c r="AG91" i="8" s="1"/>
  <c r="AF90" i="8"/>
  <c r="AE90" i="8"/>
  <c r="AE91" i="8" s="1"/>
  <c r="AD90" i="8"/>
  <c r="AC90" i="8"/>
  <c r="AC91" i="8" s="1"/>
  <c r="AB90" i="8"/>
  <c r="AB91" i="8" s="1"/>
  <c r="AA90" i="8"/>
  <c r="Z90" i="8"/>
  <c r="Z91" i="8" s="1"/>
  <c r="Y90" i="8"/>
  <c r="Y91" i="8" s="1"/>
  <c r="X90" i="8"/>
  <c r="W90" i="8"/>
  <c r="W91" i="8" s="1"/>
  <c r="V90" i="8"/>
  <c r="U90" i="8"/>
  <c r="U91" i="8" s="1"/>
  <c r="T90" i="8"/>
  <c r="T91" i="8" s="1"/>
  <c r="S90" i="8"/>
  <c r="R90" i="8"/>
  <c r="R91" i="8" s="1"/>
  <c r="Q90" i="8"/>
  <c r="Q91" i="8" s="1"/>
  <c r="P90" i="8"/>
  <c r="O90" i="8"/>
  <c r="O91" i="8" s="1"/>
  <c r="N90" i="8"/>
  <c r="M90" i="8"/>
  <c r="M91" i="8" s="1"/>
  <c r="L90" i="8"/>
  <c r="L91" i="8" s="1"/>
  <c r="K90" i="8"/>
  <c r="J90" i="8"/>
  <c r="J91" i="8" s="1"/>
  <c r="I90" i="8"/>
  <c r="I91" i="8" s="1"/>
  <c r="H90" i="8"/>
  <c r="G90" i="8"/>
  <c r="G91" i="8" s="1"/>
  <c r="F90" i="8"/>
  <c r="E90" i="8"/>
  <c r="E91" i="8" s="1"/>
  <c r="D90" i="8"/>
  <c r="D91" i="8" s="1"/>
  <c r="AH116" i="9"/>
  <c r="AG116" i="9"/>
  <c r="AF116" i="9"/>
  <c r="AE116" i="9"/>
  <c r="AD116" i="9"/>
  <c r="AC116" i="9"/>
  <c r="AB116" i="9"/>
  <c r="AA116" i="9"/>
  <c r="Z116" i="9"/>
  <c r="Y116" i="9"/>
  <c r="X116" i="9"/>
  <c r="W116" i="9"/>
  <c r="V116" i="9"/>
  <c r="U116" i="9"/>
  <c r="T116" i="9"/>
  <c r="S116" i="9"/>
  <c r="R116" i="9"/>
  <c r="Q116" i="9"/>
  <c r="P116" i="9"/>
  <c r="O116" i="9"/>
  <c r="N116" i="9"/>
  <c r="M116" i="9"/>
  <c r="L116" i="9"/>
  <c r="K116" i="9"/>
  <c r="J116" i="9"/>
  <c r="I116" i="9"/>
  <c r="H116" i="9"/>
  <c r="G116" i="9"/>
  <c r="F116" i="9"/>
  <c r="E116" i="9"/>
  <c r="D116" i="9"/>
  <c r="AH115" i="9"/>
  <c r="AG115" i="9"/>
  <c r="AF115" i="9"/>
  <c r="AE115" i="9"/>
  <c r="AD115" i="9"/>
  <c r="AC115" i="9"/>
  <c r="AB115" i="9"/>
  <c r="AA115" i="9"/>
  <c r="Z115" i="9"/>
  <c r="Y115" i="9"/>
  <c r="X115" i="9"/>
  <c r="W115" i="9"/>
  <c r="V115" i="9"/>
  <c r="U115" i="9"/>
  <c r="T115" i="9"/>
  <c r="S115" i="9"/>
  <c r="R115" i="9"/>
  <c r="Q115" i="9"/>
  <c r="P115" i="9"/>
  <c r="O115" i="9"/>
  <c r="N115" i="9"/>
  <c r="M115" i="9"/>
  <c r="L115" i="9"/>
  <c r="K115" i="9"/>
  <c r="J115" i="9"/>
  <c r="I115" i="9"/>
  <c r="H115" i="9"/>
  <c r="G115" i="9"/>
  <c r="F115" i="9"/>
  <c r="E115" i="9"/>
  <c r="D115" i="9"/>
  <c r="AH114" i="9"/>
  <c r="AG114" i="9"/>
  <c r="AF114" i="9"/>
  <c r="AE114" i="9"/>
  <c r="AD114" i="9"/>
  <c r="AC114" i="9"/>
  <c r="AB114" i="9"/>
  <c r="AA114" i="9"/>
  <c r="Z114" i="9"/>
  <c r="Y114" i="9"/>
  <c r="X114" i="9"/>
  <c r="W114" i="9"/>
  <c r="V114" i="9"/>
  <c r="U114" i="9"/>
  <c r="T114" i="9"/>
  <c r="S114" i="9"/>
  <c r="R114" i="9"/>
  <c r="Q114" i="9"/>
  <c r="P114" i="9"/>
  <c r="O114" i="9"/>
  <c r="N114" i="9"/>
  <c r="M114" i="9"/>
  <c r="L114" i="9"/>
  <c r="K114" i="9"/>
  <c r="J114" i="9"/>
  <c r="I114" i="9"/>
  <c r="H114" i="9"/>
  <c r="G114" i="9"/>
  <c r="F114" i="9"/>
  <c r="E114" i="9"/>
  <c r="D114" i="9"/>
  <c r="AH113" i="9"/>
  <c r="AG113" i="9"/>
  <c r="AF113" i="9"/>
  <c r="AE113" i="9"/>
  <c r="AD113" i="9"/>
  <c r="AC113" i="9"/>
  <c r="AB113" i="9"/>
  <c r="AA113" i="9"/>
  <c r="Z113" i="9"/>
  <c r="Y113" i="9"/>
  <c r="X113" i="9"/>
  <c r="W113" i="9"/>
  <c r="V113" i="9"/>
  <c r="U113" i="9"/>
  <c r="T113" i="9"/>
  <c r="S113" i="9"/>
  <c r="R113" i="9"/>
  <c r="Q113" i="9"/>
  <c r="P113" i="9"/>
  <c r="O113" i="9"/>
  <c r="N113" i="9"/>
  <c r="M113" i="9"/>
  <c r="L113" i="9"/>
  <c r="K113" i="9"/>
  <c r="J113" i="9"/>
  <c r="I113" i="9"/>
  <c r="H113" i="9"/>
  <c r="G113" i="9"/>
  <c r="F113" i="9"/>
  <c r="E113" i="9"/>
  <c r="D113" i="9"/>
  <c r="AH112" i="9"/>
  <c r="AG112" i="9"/>
  <c r="AF112" i="9"/>
  <c r="AE112" i="9"/>
  <c r="AD112" i="9"/>
  <c r="AC112" i="9"/>
  <c r="AB112" i="9"/>
  <c r="AA112" i="9"/>
  <c r="Z112" i="9"/>
  <c r="Y112" i="9"/>
  <c r="X112" i="9"/>
  <c r="W112" i="9"/>
  <c r="V112" i="9"/>
  <c r="U112" i="9"/>
  <c r="T112" i="9"/>
  <c r="S112" i="9"/>
  <c r="R112" i="9"/>
  <c r="Q112" i="9"/>
  <c r="P112" i="9"/>
  <c r="O112" i="9"/>
  <c r="N112" i="9"/>
  <c r="M112" i="9"/>
  <c r="L112" i="9"/>
  <c r="K112" i="9"/>
  <c r="J112" i="9"/>
  <c r="I112" i="9"/>
  <c r="H112" i="9"/>
  <c r="G112" i="9"/>
  <c r="F112" i="9"/>
  <c r="E112" i="9"/>
  <c r="D112" i="9"/>
  <c r="AH111" i="9"/>
  <c r="AG111" i="9"/>
  <c r="AF111" i="9"/>
  <c r="AE111" i="9"/>
  <c r="AD111" i="9"/>
  <c r="AC111" i="9"/>
  <c r="AB111" i="9"/>
  <c r="AA111" i="9"/>
  <c r="Z111" i="9"/>
  <c r="Y111" i="9"/>
  <c r="X111" i="9"/>
  <c r="W111" i="9"/>
  <c r="V111" i="9"/>
  <c r="U111" i="9"/>
  <c r="T111" i="9"/>
  <c r="S111" i="9"/>
  <c r="R111" i="9"/>
  <c r="Q111" i="9"/>
  <c r="P111" i="9"/>
  <c r="O111" i="9"/>
  <c r="N111" i="9"/>
  <c r="M111" i="9"/>
  <c r="L111" i="9"/>
  <c r="K111" i="9"/>
  <c r="J111" i="9"/>
  <c r="I111" i="9"/>
  <c r="H111" i="9"/>
  <c r="G111" i="9"/>
  <c r="F111" i="9"/>
  <c r="E111" i="9"/>
  <c r="D111" i="9"/>
  <c r="AH110" i="9"/>
  <c r="AG110" i="9"/>
  <c r="AF110" i="9"/>
  <c r="AE110" i="9"/>
  <c r="AD110" i="9"/>
  <c r="AC110" i="9"/>
  <c r="AB110" i="9"/>
  <c r="AA110" i="9"/>
  <c r="Z110" i="9"/>
  <c r="Y110" i="9"/>
  <c r="X110" i="9"/>
  <c r="W110" i="9"/>
  <c r="V110" i="9"/>
  <c r="U110" i="9"/>
  <c r="T110" i="9"/>
  <c r="S110" i="9"/>
  <c r="R110" i="9"/>
  <c r="Q110" i="9"/>
  <c r="P110" i="9"/>
  <c r="O110" i="9"/>
  <c r="N110" i="9"/>
  <c r="M110" i="9"/>
  <c r="L110" i="9"/>
  <c r="K110" i="9"/>
  <c r="J110" i="9"/>
  <c r="I110" i="9"/>
  <c r="H110" i="9"/>
  <c r="G110" i="9"/>
  <c r="F110" i="9"/>
  <c r="E110" i="9"/>
  <c r="D110" i="9"/>
  <c r="AH109" i="9"/>
  <c r="AG109" i="9"/>
  <c r="AF109" i="9"/>
  <c r="AE109" i="9"/>
  <c r="AD109" i="9"/>
  <c r="AC109" i="9"/>
  <c r="AB109" i="9"/>
  <c r="AA109" i="9"/>
  <c r="Z109" i="9"/>
  <c r="Y109" i="9"/>
  <c r="X109" i="9"/>
  <c r="W109" i="9"/>
  <c r="V109" i="9"/>
  <c r="U109" i="9"/>
  <c r="T109" i="9"/>
  <c r="S109" i="9"/>
  <c r="R109" i="9"/>
  <c r="Q109" i="9"/>
  <c r="P109" i="9"/>
  <c r="O109" i="9"/>
  <c r="N109" i="9"/>
  <c r="M109" i="9"/>
  <c r="L109" i="9"/>
  <c r="K109" i="9"/>
  <c r="J109" i="9"/>
  <c r="I109" i="9"/>
  <c r="H109" i="9"/>
  <c r="G109" i="9"/>
  <c r="F109" i="9"/>
  <c r="E109" i="9"/>
  <c r="D109" i="9"/>
  <c r="AH94" i="9"/>
  <c r="AH95" i="9" s="1"/>
  <c r="AG94" i="9"/>
  <c r="AG95" i="9" s="1"/>
  <c r="AF94" i="9"/>
  <c r="AF95" i="9" s="1"/>
  <c r="AE94" i="9"/>
  <c r="AE95" i="9" s="1"/>
  <c r="AD94" i="9"/>
  <c r="AD95" i="9" s="1"/>
  <c r="AC94" i="9"/>
  <c r="AC95" i="9" s="1"/>
  <c r="AB94" i="9"/>
  <c r="AB95" i="9" s="1"/>
  <c r="AA94" i="9"/>
  <c r="AA95" i="9" s="1"/>
  <c r="Z94" i="9"/>
  <c r="Z95" i="9" s="1"/>
  <c r="Y94" i="9"/>
  <c r="Y95" i="9" s="1"/>
  <c r="X94" i="9"/>
  <c r="X95" i="9" s="1"/>
  <c r="W94" i="9"/>
  <c r="W95" i="9" s="1"/>
  <c r="V94" i="9"/>
  <c r="V95" i="9" s="1"/>
  <c r="U94" i="9"/>
  <c r="U95" i="9" s="1"/>
  <c r="T94" i="9"/>
  <c r="T95" i="9" s="1"/>
  <c r="S94" i="9"/>
  <c r="S95" i="9" s="1"/>
  <c r="R94" i="9"/>
  <c r="R95" i="9" s="1"/>
  <c r="Q94" i="9"/>
  <c r="Q95" i="9" s="1"/>
  <c r="P94" i="9"/>
  <c r="P95" i="9" s="1"/>
  <c r="O94" i="9"/>
  <c r="O95" i="9" s="1"/>
  <c r="N94" i="9"/>
  <c r="N95" i="9" s="1"/>
  <c r="M94" i="9"/>
  <c r="M95" i="9" s="1"/>
  <c r="L94" i="9"/>
  <c r="L95" i="9" s="1"/>
  <c r="K94" i="9"/>
  <c r="K95" i="9" s="1"/>
  <c r="J94" i="9"/>
  <c r="J95" i="9" s="1"/>
  <c r="I94" i="9"/>
  <c r="I95" i="9" s="1"/>
  <c r="H94" i="9"/>
  <c r="H95" i="9" s="1"/>
  <c r="G94" i="9"/>
  <c r="G95" i="9" s="1"/>
  <c r="F94" i="9"/>
  <c r="F95" i="9" s="1"/>
  <c r="E94" i="9"/>
  <c r="E95" i="9" s="1"/>
  <c r="D94" i="9"/>
  <c r="D95" i="9" s="1"/>
  <c r="AH92" i="9"/>
  <c r="AH93" i="9" s="1"/>
  <c r="AG92" i="9"/>
  <c r="AG93" i="9" s="1"/>
  <c r="AF92" i="9"/>
  <c r="AF93" i="9" s="1"/>
  <c r="AE92" i="9"/>
  <c r="AE93" i="9" s="1"/>
  <c r="AD92" i="9"/>
  <c r="AD93" i="9" s="1"/>
  <c r="AC92" i="9"/>
  <c r="AC93" i="9" s="1"/>
  <c r="AB92" i="9"/>
  <c r="AB93" i="9" s="1"/>
  <c r="AA92" i="9"/>
  <c r="AA93" i="9" s="1"/>
  <c r="Z92" i="9"/>
  <c r="Z93" i="9" s="1"/>
  <c r="Y92" i="9"/>
  <c r="Y93" i="9" s="1"/>
  <c r="X92" i="9"/>
  <c r="X93" i="9" s="1"/>
  <c r="W92" i="9"/>
  <c r="W93" i="9" s="1"/>
  <c r="V92" i="9"/>
  <c r="V93" i="9" s="1"/>
  <c r="U92" i="9"/>
  <c r="U93" i="9" s="1"/>
  <c r="T92" i="9"/>
  <c r="T93" i="9" s="1"/>
  <c r="S92" i="9"/>
  <c r="S93" i="9" s="1"/>
  <c r="R92" i="9"/>
  <c r="R93" i="9" s="1"/>
  <c r="Q92" i="9"/>
  <c r="Q93" i="9" s="1"/>
  <c r="P92" i="9"/>
  <c r="P93" i="9" s="1"/>
  <c r="O92" i="9"/>
  <c r="O93" i="9" s="1"/>
  <c r="N92" i="9"/>
  <c r="N93" i="9" s="1"/>
  <c r="M92" i="9"/>
  <c r="M93" i="9" s="1"/>
  <c r="L92" i="9"/>
  <c r="L93" i="9" s="1"/>
  <c r="K92" i="9"/>
  <c r="K93" i="9" s="1"/>
  <c r="J92" i="9"/>
  <c r="J93" i="9" s="1"/>
  <c r="I92" i="9"/>
  <c r="I93" i="9" s="1"/>
  <c r="H92" i="9"/>
  <c r="H93" i="9" s="1"/>
  <c r="G92" i="9"/>
  <c r="G93" i="9" s="1"/>
  <c r="F92" i="9"/>
  <c r="F93" i="9" s="1"/>
  <c r="E92" i="9"/>
  <c r="E93" i="9" s="1"/>
  <c r="D92" i="9"/>
  <c r="D93" i="9" s="1"/>
  <c r="AH90" i="9"/>
  <c r="AH91" i="9" s="1"/>
  <c r="AG90" i="9"/>
  <c r="AG91" i="9" s="1"/>
  <c r="AF90" i="9"/>
  <c r="AE90" i="9"/>
  <c r="AE91" i="9" s="1"/>
  <c r="AD90" i="9"/>
  <c r="AD91" i="9" s="1"/>
  <c r="AC90" i="9"/>
  <c r="AB90" i="9"/>
  <c r="AA90" i="9"/>
  <c r="AA91" i="9" s="1"/>
  <c r="Z90" i="9"/>
  <c r="Z91" i="9" s="1"/>
  <c r="Y90" i="9"/>
  <c r="Y91" i="9" s="1"/>
  <c r="X90" i="9"/>
  <c r="W90" i="9"/>
  <c r="W91" i="9" s="1"/>
  <c r="V90" i="9"/>
  <c r="V91" i="9" s="1"/>
  <c r="U90" i="9"/>
  <c r="U91" i="9" s="1"/>
  <c r="T90" i="9"/>
  <c r="S90" i="9"/>
  <c r="S91" i="9" s="1"/>
  <c r="R90" i="9"/>
  <c r="R91" i="9" s="1"/>
  <c r="Q90" i="9"/>
  <c r="Q91" i="9" s="1"/>
  <c r="P90" i="9"/>
  <c r="O90" i="9"/>
  <c r="O91" i="9" s="1"/>
  <c r="N90" i="9"/>
  <c r="N91" i="9" s="1"/>
  <c r="M90" i="9"/>
  <c r="L90" i="9"/>
  <c r="K90" i="9"/>
  <c r="K91" i="9" s="1"/>
  <c r="J90" i="9"/>
  <c r="J91" i="9" s="1"/>
  <c r="I90" i="9"/>
  <c r="I91" i="9" s="1"/>
  <c r="H90" i="9"/>
  <c r="G90" i="9"/>
  <c r="G91" i="9" s="1"/>
  <c r="F90" i="9"/>
  <c r="F91" i="9" s="1"/>
  <c r="E90" i="9"/>
  <c r="D90" i="9"/>
  <c r="AH116" i="10"/>
  <c r="AG116" i="10"/>
  <c r="AF116" i="10"/>
  <c r="AE116" i="10"/>
  <c r="AD116" i="10"/>
  <c r="AC116" i="10"/>
  <c r="AB116" i="10"/>
  <c r="AA116" i="10"/>
  <c r="Z116" i="10"/>
  <c r="Y116" i="10"/>
  <c r="X116" i="10"/>
  <c r="W116" i="10"/>
  <c r="V116" i="10"/>
  <c r="U116" i="10"/>
  <c r="T116" i="10"/>
  <c r="S116" i="10"/>
  <c r="R116" i="10"/>
  <c r="Q116" i="10"/>
  <c r="P116" i="10"/>
  <c r="O116" i="10"/>
  <c r="N116" i="10"/>
  <c r="M116" i="10"/>
  <c r="L116" i="10"/>
  <c r="K116" i="10"/>
  <c r="J116" i="10"/>
  <c r="I116" i="10"/>
  <c r="H116" i="10"/>
  <c r="G116" i="10"/>
  <c r="F116" i="10"/>
  <c r="E116" i="10"/>
  <c r="D116" i="10"/>
  <c r="AH115" i="10"/>
  <c r="AG115" i="10"/>
  <c r="AF115" i="10"/>
  <c r="AE115" i="10"/>
  <c r="AD115" i="10"/>
  <c r="AC115" i="10"/>
  <c r="AB115" i="10"/>
  <c r="AA115" i="10"/>
  <c r="Z115" i="10"/>
  <c r="Y115" i="10"/>
  <c r="X115" i="10"/>
  <c r="W115" i="10"/>
  <c r="V115" i="10"/>
  <c r="U115" i="10"/>
  <c r="T115" i="10"/>
  <c r="S115" i="10"/>
  <c r="R115" i="10"/>
  <c r="Q115" i="10"/>
  <c r="P115" i="10"/>
  <c r="O115" i="10"/>
  <c r="N115" i="10"/>
  <c r="M115" i="10"/>
  <c r="L115" i="10"/>
  <c r="K115" i="10"/>
  <c r="J115" i="10"/>
  <c r="I115" i="10"/>
  <c r="H115" i="10"/>
  <c r="G115" i="10"/>
  <c r="F115" i="10"/>
  <c r="E115" i="10"/>
  <c r="D115" i="10"/>
  <c r="AH114" i="10"/>
  <c r="AG114" i="10"/>
  <c r="AF114" i="10"/>
  <c r="AE114" i="10"/>
  <c r="AD114" i="10"/>
  <c r="AC114" i="10"/>
  <c r="AB114" i="10"/>
  <c r="AA114" i="10"/>
  <c r="Z114" i="10"/>
  <c r="Y114" i="10"/>
  <c r="X114" i="10"/>
  <c r="W114" i="10"/>
  <c r="V114" i="10"/>
  <c r="U114" i="10"/>
  <c r="T114" i="10"/>
  <c r="S114" i="10"/>
  <c r="R114" i="10"/>
  <c r="Q114" i="10"/>
  <c r="P114" i="10"/>
  <c r="O114" i="10"/>
  <c r="N114" i="10"/>
  <c r="M114" i="10"/>
  <c r="L114" i="10"/>
  <c r="K114" i="10"/>
  <c r="J114" i="10"/>
  <c r="I114" i="10"/>
  <c r="H114" i="10"/>
  <c r="G114" i="10"/>
  <c r="F114" i="10"/>
  <c r="E114" i="10"/>
  <c r="D114" i="10"/>
  <c r="AH113" i="10"/>
  <c r="AG113" i="10"/>
  <c r="AF113" i="10"/>
  <c r="AE113" i="10"/>
  <c r="AD113" i="10"/>
  <c r="AC113" i="10"/>
  <c r="AB113" i="10"/>
  <c r="AA113" i="10"/>
  <c r="Z113" i="10"/>
  <c r="Y113" i="10"/>
  <c r="X113" i="10"/>
  <c r="W113" i="10"/>
  <c r="V113" i="10"/>
  <c r="U113" i="10"/>
  <c r="T113" i="10"/>
  <c r="S113" i="10"/>
  <c r="R113" i="10"/>
  <c r="Q113" i="10"/>
  <c r="P113" i="10"/>
  <c r="O113" i="10"/>
  <c r="N113" i="10"/>
  <c r="M113" i="10"/>
  <c r="L113" i="10"/>
  <c r="K113" i="10"/>
  <c r="J113" i="10"/>
  <c r="I113" i="10"/>
  <c r="H113" i="10"/>
  <c r="G113" i="10"/>
  <c r="F113" i="10"/>
  <c r="E113" i="10"/>
  <c r="D113" i="10"/>
  <c r="AH112" i="10"/>
  <c r="AG112" i="10"/>
  <c r="AF112" i="10"/>
  <c r="AE112" i="10"/>
  <c r="AD112" i="10"/>
  <c r="AC112" i="10"/>
  <c r="AB112" i="10"/>
  <c r="AA112" i="10"/>
  <c r="Z112" i="10"/>
  <c r="Y112" i="10"/>
  <c r="X112" i="10"/>
  <c r="W112" i="10"/>
  <c r="V112" i="10"/>
  <c r="U112" i="10"/>
  <c r="T112" i="10"/>
  <c r="S112" i="10"/>
  <c r="R112" i="10"/>
  <c r="Q112" i="10"/>
  <c r="P112" i="10"/>
  <c r="O112" i="10"/>
  <c r="N112" i="10"/>
  <c r="M112" i="10"/>
  <c r="L112" i="10"/>
  <c r="K112" i="10"/>
  <c r="J112" i="10"/>
  <c r="I112" i="10"/>
  <c r="H112" i="10"/>
  <c r="G112" i="10"/>
  <c r="F112" i="10"/>
  <c r="E112" i="10"/>
  <c r="D112" i="10"/>
  <c r="AH111" i="10"/>
  <c r="AG111" i="10"/>
  <c r="AF111" i="10"/>
  <c r="AE111" i="10"/>
  <c r="AD111" i="10"/>
  <c r="AC111" i="10"/>
  <c r="AB111" i="10"/>
  <c r="AA111" i="10"/>
  <c r="Z111" i="10"/>
  <c r="Y111" i="10"/>
  <c r="X111" i="10"/>
  <c r="W111" i="10"/>
  <c r="V111" i="10"/>
  <c r="U111" i="10"/>
  <c r="T111" i="10"/>
  <c r="S111" i="10"/>
  <c r="R111" i="10"/>
  <c r="Q111" i="10"/>
  <c r="P111" i="10"/>
  <c r="O111" i="10"/>
  <c r="N111" i="10"/>
  <c r="M111" i="10"/>
  <c r="L111" i="10"/>
  <c r="K111" i="10"/>
  <c r="J111" i="10"/>
  <c r="I111" i="10"/>
  <c r="H111" i="10"/>
  <c r="G111" i="10"/>
  <c r="F111" i="10"/>
  <c r="E111" i="10"/>
  <c r="D111" i="10"/>
  <c r="AH110" i="10"/>
  <c r="AG110" i="10"/>
  <c r="AF110" i="10"/>
  <c r="AE110" i="10"/>
  <c r="AD110" i="10"/>
  <c r="AC110" i="10"/>
  <c r="AB110" i="10"/>
  <c r="AA110" i="10"/>
  <c r="Z110" i="10"/>
  <c r="Y110" i="10"/>
  <c r="X110" i="10"/>
  <c r="W110" i="10"/>
  <c r="V110" i="10"/>
  <c r="U110" i="10"/>
  <c r="T110" i="10"/>
  <c r="S110" i="10"/>
  <c r="R110" i="10"/>
  <c r="Q110" i="10"/>
  <c r="P110" i="10"/>
  <c r="O110" i="10"/>
  <c r="N110" i="10"/>
  <c r="M110" i="10"/>
  <c r="L110" i="10"/>
  <c r="K110" i="10"/>
  <c r="J110" i="10"/>
  <c r="I110" i="10"/>
  <c r="H110" i="10"/>
  <c r="G110" i="10"/>
  <c r="F110" i="10"/>
  <c r="E110" i="10"/>
  <c r="D110" i="10"/>
  <c r="AH109" i="10"/>
  <c r="AG109" i="10"/>
  <c r="AF109" i="10"/>
  <c r="AE109" i="10"/>
  <c r="AD109" i="10"/>
  <c r="AC109" i="10"/>
  <c r="AB109" i="10"/>
  <c r="AA109" i="10"/>
  <c r="Z109" i="10"/>
  <c r="Y109" i="10"/>
  <c r="X109" i="10"/>
  <c r="W109" i="10"/>
  <c r="V109" i="10"/>
  <c r="U109" i="10"/>
  <c r="T109" i="10"/>
  <c r="S109" i="10"/>
  <c r="R109" i="10"/>
  <c r="Q109" i="10"/>
  <c r="P109" i="10"/>
  <c r="O109" i="10"/>
  <c r="N109" i="10"/>
  <c r="M109" i="10"/>
  <c r="L109" i="10"/>
  <c r="K109" i="10"/>
  <c r="J109" i="10"/>
  <c r="I109" i="10"/>
  <c r="H109" i="10"/>
  <c r="G109" i="10"/>
  <c r="F109" i="10"/>
  <c r="E109" i="10"/>
  <c r="D109" i="10"/>
  <c r="AH94" i="10"/>
  <c r="AH95" i="10" s="1"/>
  <c r="AG94" i="10"/>
  <c r="AG95" i="10" s="1"/>
  <c r="AF94" i="10"/>
  <c r="AF95" i="10" s="1"/>
  <c r="AE94" i="10"/>
  <c r="AE95" i="10" s="1"/>
  <c r="AD94" i="10"/>
  <c r="AD95" i="10" s="1"/>
  <c r="AC94" i="10"/>
  <c r="AC95" i="10" s="1"/>
  <c r="AB94" i="10"/>
  <c r="AB95" i="10" s="1"/>
  <c r="AA94" i="10"/>
  <c r="AA95" i="10" s="1"/>
  <c r="Z94" i="10"/>
  <c r="Z95" i="10" s="1"/>
  <c r="Y94" i="10"/>
  <c r="Y95" i="10" s="1"/>
  <c r="X94" i="10"/>
  <c r="X95" i="10" s="1"/>
  <c r="W94" i="10"/>
  <c r="W95" i="10" s="1"/>
  <c r="V94" i="10"/>
  <c r="V95" i="10" s="1"/>
  <c r="U94" i="10"/>
  <c r="U95" i="10" s="1"/>
  <c r="T94" i="10"/>
  <c r="T95" i="10" s="1"/>
  <c r="S94" i="10"/>
  <c r="S95" i="10" s="1"/>
  <c r="R94" i="10"/>
  <c r="R95" i="10" s="1"/>
  <c r="Q94" i="10"/>
  <c r="Q95" i="10" s="1"/>
  <c r="P94" i="10"/>
  <c r="P95" i="10" s="1"/>
  <c r="O94" i="10"/>
  <c r="O95" i="10" s="1"/>
  <c r="N94" i="10"/>
  <c r="N95" i="10" s="1"/>
  <c r="M94" i="10"/>
  <c r="M95" i="10" s="1"/>
  <c r="L94" i="10"/>
  <c r="L95" i="10" s="1"/>
  <c r="K94" i="10"/>
  <c r="K95" i="10" s="1"/>
  <c r="J94" i="10"/>
  <c r="J95" i="10" s="1"/>
  <c r="I94" i="10"/>
  <c r="I95" i="10" s="1"/>
  <c r="H94" i="10"/>
  <c r="H95" i="10" s="1"/>
  <c r="G94" i="10"/>
  <c r="G95" i="10" s="1"/>
  <c r="F94" i="10"/>
  <c r="F95" i="10" s="1"/>
  <c r="E94" i="10"/>
  <c r="E95" i="10" s="1"/>
  <c r="D94" i="10"/>
  <c r="D95" i="10" s="1"/>
  <c r="AH92" i="10"/>
  <c r="AH93" i="10" s="1"/>
  <c r="AG92" i="10"/>
  <c r="AG93" i="10" s="1"/>
  <c r="AF92" i="10"/>
  <c r="AF93" i="10" s="1"/>
  <c r="AE92" i="10"/>
  <c r="AE93" i="10" s="1"/>
  <c r="AD92" i="10"/>
  <c r="AD93" i="10" s="1"/>
  <c r="AC92" i="10"/>
  <c r="AC93" i="10" s="1"/>
  <c r="AB92" i="10"/>
  <c r="AB93" i="10" s="1"/>
  <c r="AA92" i="10"/>
  <c r="AA93" i="10" s="1"/>
  <c r="Z92" i="10"/>
  <c r="Z93" i="10" s="1"/>
  <c r="Y92" i="10"/>
  <c r="Y93" i="10" s="1"/>
  <c r="X92" i="10"/>
  <c r="X93" i="10" s="1"/>
  <c r="W92" i="10"/>
  <c r="W93" i="10" s="1"/>
  <c r="V92" i="10"/>
  <c r="V93" i="10" s="1"/>
  <c r="U92" i="10"/>
  <c r="U93" i="10" s="1"/>
  <c r="T92" i="10"/>
  <c r="T93" i="10" s="1"/>
  <c r="S92" i="10"/>
  <c r="S93" i="10" s="1"/>
  <c r="R92" i="10"/>
  <c r="R93" i="10" s="1"/>
  <c r="Q92" i="10"/>
  <c r="Q93" i="10" s="1"/>
  <c r="P92" i="10"/>
  <c r="P93" i="10" s="1"/>
  <c r="O92" i="10"/>
  <c r="O93" i="10" s="1"/>
  <c r="N92" i="10"/>
  <c r="N93" i="10" s="1"/>
  <c r="M92" i="10"/>
  <c r="M93" i="10" s="1"/>
  <c r="L92" i="10"/>
  <c r="L93" i="10" s="1"/>
  <c r="K92" i="10"/>
  <c r="K93" i="10" s="1"/>
  <c r="J92" i="10"/>
  <c r="J93" i="10" s="1"/>
  <c r="I92" i="10"/>
  <c r="I93" i="10" s="1"/>
  <c r="H92" i="10"/>
  <c r="H93" i="10" s="1"/>
  <c r="G92" i="10"/>
  <c r="G93" i="10" s="1"/>
  <c r="F92" i="10"/>
  <c r="F93" i="10" s="1"/>
  <c r="E92" i="10"/>
  <c r="E93" i="10" s="1"/>
  <c r="D92" i="10"/>
  <c r="D93" i="10" s="1"/>
  <c r="AH90" i="10"/>
  <c r="AH91" i="10" s="1"/>
  <c r="AG90" i="10"/>
  <c r="AG91" i="10" s="1"/>
  <c r="AF90" i="10"/>
  <c r="AF91" i="10" s="1"/>
  <c r="AE90" i="10"/>
  <c r="AD90" i="10"/>
  <c r="AD91" i="10" s="1"/>
  <c r="AC90" i="10"/>
  <c r="AC91" i="10" s="1"/>
  <c r="AB90" i="10"/>
  <c r="AA90" i="10"/>
  <c r="Z90" i="10"/>
  <c r="Z91" i="10" s="1"/>
  <c r="Y90" i="10"/>
  <c r="Y91" i="10" s="1"/>
  <c r="X90" i="10"/>
  <c r="X91" i="10" s="1"/>
  <c r="W90" i="10"/>
  <c r="V90" i="10"/>
  <c r="V91" i="10" s="1"/>
  <c r="U90" i="10"/>
  <c r="U91" i="10" s="1"/>
  <c r="T90" i="10"/>
  <c r="S90" i="10"/>
  <c r="R90" i="10"/>
  <c r="R91" i="10" s="1"/>
  <c r="Q90" i="10"/>
  <c r="Q91" i="10" s="1"/>
  <c r="P90" i="10"/>
  <c r="P91" i="10" s="1"/>
  <c r="O90" i="10"/>
  <c r="N90" i="10"/>
  <c r="N91" i="10" s="1"/>
  <c r="M90" i="10"/>
  <c r="M91" i="10" s="1"/>
  <c r="L90" i="10"/>
  <c r="K90" i="10"/>
  <c r="J90" i="10"/>
  <c r="J91" i="10" s="1"/>
  <c r="I90" i="10"/>
  <c r="I91" i="10" s="1"/>
  <c r="H90" i="10"/>
  <c r="H91" i="10" s="1"/>
  <c r="G90" i="10"/>
  <c r="F90" i="10"/>
  <c r="F91" i="10" s="1"/>
  <c r="E90" i="10"/>
  <c r="E91" i="10" s="1"/>
  <c r="D90" i="10"/>
  <c r="AH116" i="11"/>
  <c r="AG116" i="11"/>
  <c r="AF116" i="11"/>
  <c r="AE116" i="11"/>
  <c r="AD116" i="11"/>
  <c r="AC116" i="11"/>
  <c r="AB116" i="11"/>
  <c r="AA116" i="11"/>
  <c r="Z116" i="11"/>
  <c r="Y116" i="11"/>
  <c r="X116" i="11"/>
  <c r="W116" i="11"/>
  <c r="V116" i="11"/>
  <c r="U116" i="11"/>
  <c r="T116" i="11"/>
  <c r="S116" i="11"/>
  <c r="R116" i="11"/>
  <c r="Q116" i="11"/>
  <c r="P116" i="11"/>
  <c r="O116" i="11"/>
  <c r="N116" i="11"/>
  <c r="M116" i="11"/>
  <c r="L116" i="11"/>
  <c r="K116" i="11"/>
  <c r="J116" i="11"/>
  <c r="I116" i="11"/>
  <c r="H116" i="11"/>
  <c r="G116" i="11"/>
  <c r="F116" i="11"/>
  <c r="E116" i="11"/>
  <c r="D116" i="11"/>
  <c r="AH115" i="11"/>
  <c r="AG115" i="11"/>
  <c r="AF115" i="11"/>
  <c r="AE115" i="11"/>
  <c r="AD115" i="11"/>
  <c r="AC115" i="11"/>
  <c r="AB115" i="11"/>
  <c r="AA115" i="11"/>
  <c r="Z115" i="11"/>
  <c r="Y115" i="11"/>
  <c r="X115" i="11"/>
  <c r="W115" i="11"/>
  <c r="V115" i="11"/>
  <c r="U115" i="11"/>
  <c r="T115" i="11"/>
  <c r="S115" i="11"/>
  <c r="R115" i="11"/>
  <c r="Q115" i="11"/>
  <c r="P115" i="11"/>
  <c r="O115" i="11"/>
  <c r="N115" i="11"/>
  <c r="M115" i="11"/>
  <c r="L115" i="11"/>
  <c r="K115" i="11"/>
  <c r="J115" i="11"/>
  <c r="I115" i="11"/>
  <c r="H115" i="11"/>
  <c r="G115" i="11"/>
  <c r="F115" i="11"/>
  <c r="E115" i="11"/>
  <c r="D115" i="11"/>
  <c r="AH114" i="11"/>
  <c r="AG114" i="11"/>
  <c r="AF114" i="11"/>
  <c r="AE114" i="11"/>
  <c r="AD114" i="11"/>
  <c r="AC114" i="11"/>
  <c r="AB114" i="11"/>
  <c r="AA114" i="11"/>
  <c r="Z114" i="11"/>
  <c r="Y114" i="11"/>
  <c r="X114" i="11"/>
  <c r="W114" i="11"/>
  <c r="V114" i="11"/>
  <c r="U114" i="11"/>
  <c r="T114" i="11"/>
  <c r="S114" i="11"/>
  <c r="R114" i="11"/>
  <c r="Q114" i="11"/>
  <c r="P114" i="11"/>
  <c r="O114" i="11"/>
  <c r="N114" i="11"/>
  <c r="M114" i="11"/>
  <c r="L114" i="11"/>
  <c r="K114" i="11"/>
  <c r="J114" i="11"/>
  <c r="I114" i="11"/>
  <c r="H114" i="11"/>
  <c r="G114" i="11"/>
  <c r="F114" i="11"/>
  <c r="E114" i="11"/>
  <c r="D114" i="11"/>
  <c r="AH113" i="11"/>
  <c r="AG113" i="11"/>
  <c r="AF113" i="11"/>
  <c r="AE113" i="11"/>
  <c r="AD113" i="11"/>
  <c r="AC113" i="11"/>
  <c r="AB113" i="11"/>
  <c r="AA113" i="11"/>
  <c r="Z113" i="11"/>
  <c r="Y113" i="11"/>
  <c r="X113" i="11"/>
  <c r="W113" i="11"/>
  <c r="V113" i="11"/>
  <c r="U113" i="11"/>
  <c r="T113" i="11"/>
  <c r="S113" i="11"/>
  <c r="R113" i="11"/>
  <c r="Q113" i="11"/>
  <c r="P113" i="11"/>
  <c r="O113" i="11"/>
  <c r="N113" i="11"/>
  <c r="M113" i="11"/>
  <c r="L113" i="11"/>
  <c r="K113" i="11"/>
  <c r="J113" i="11"/>
  <c r="I113" i="11"/>
  <c r="H113" i="11"/>
  <c r="G113" i="11"/>
  <c r="F113" i="11"/>
  <c r="E113" i="11"/>
  <c r="D113" i="11"/>
  <c r="AH112" i="11"/>
  <c r="AG112" i="11"/>
  <c r="AF112" i="11"/>
  <c r="AE112" i="11"/>
  <c r="AD112" i="11"/>
  <c r="AC112" i="11"/>
  <c r="AB112" i="11"/>
  <c r="AA112" i="11"/>
  <c r="Z112" i="11"/>
  <c r="Y112" i="11"/>
  <c r="X112" i="11"/>
  <c r="W112" i="11"/>
  <c r="V112" i="11"/>
  <c r="U112" i="11"/>
  <c r="T112" i="11"/>
  <c r="S112" i="11"/>
  <c r="R112" i="11"/>
  <c r="Q112" i="11"/>
  <c r="P112" i="11"/>
  <c r="O112" i="11"/>
  <c r="N112" i="11"/>
  <c r="M112" i="11"/>
  <c r="L112" i="11"/>
  <c r="K112" i="11"/>
  <c r="J112" i="11"/>
  <c r="I112" i="11"/>
  <c r="H112" i="11"/>
  <c r="G112" i="11"/>
  <c r="F112" i="11"/>
  <c r="E112" i="11"/>
  <c r="D112" i="11"/>
  <c r="AH111" i="11"/>
  <c r="AG111" i="11"/>
  <c r="AF111" i="11"/>
  <c r="AE111" i="11"/>
  <c r="AD111" i="11"/>
  <c r="AC111" i="11"/>
  <c r="AB111" i="11"/>
  <c r="AA111" i="11"/>
  <c r="Z111" i="11"/>
  <c r="Y111" i="11"/>
  <c r="X111" i="11"/>
  <c r="W111" i="11"/>
  <c r="V111" i="11"/>
  <c r="U111" i="11"/>
  <c r="T111" i="11"/>
  <c r="S111" i="11"/>
  <c r="R111" i="11"/>
  <c r="Q111" i="11"/>
  <c r="P111" i="11"/>
  <c r="O111" i="11"/>
  <c r="N111" i="11"/>
  <c r="M111" i="11"/>
  <c r="L111" i="11"/>
  <c r="K111" i="11"/>
  <c r="J111" i="11"/>
  <c r="I111" i="11"/>
  <c r="H111" i="11"/>
  <c r="G111" i="11"/>
  <c r="F111" i="11"/>
  <c r="E111" i="11"/>
  <c r="D111" i="11"/>
  <c r="AH110" i="11"/>
  <c r="AG110" i="11"/>
  <c r="AF110" i="11"/>
  <c r="AE110" i="11"/>
  <c r="AD110" i="11"/>
  <c r="AC110" i="11"/>
  <c r="AB110" i="11"/>
  <c r="AA110" i="11"/>
  <c r="Z110" i="11"/>
  <c r="Y110" i="11"/>
  <c r="X110" i="11"/>
  <c r="W110" i="11"/>
  <c r="V110" i="11"/>
  <c r="U110" i="11"/>
  <c r="T110" i="11"/>
  <c r="S110" i="11"/>
  <c r="R110" i="11"/>
  <c r="Q110" i="11"/>
  <c r="P110" i="11"/>
  <c r="O110" i="11"/>
  <c r="N110" i="11"/>
  <c r="M110" i="11"/>
  <c r="L110" i="11"/>
  <c r="K110" i="11"/>
  <c r="J110" i="11"/>
  <c r="I110" i="11"/>
  <c r="H110" i="11"/>
  <c r="G110" i="11"/>
  <c r="F110" i="11"/>
  <c r="E110" i="11"/>
  <c r="D110" i="11"/>
  <c r="AH109" i="11"/>
  <c r="AG109" i="11"/>
  <c r="AF109" i="11"/>
  <c r="AE109" i="11"/>
  <c r="AD109" i="11"/>
  <c r="AC109" i="11"/>
  <c r="AB109" i="11"/>
  <c r="AA109" i="11"/>
  <c r="Z109" i="11"/>
  <c r="Y109" i="11"/>
  <c r="X109" i="11"/>
  <c r="W109" i="11"/>
  <c r="V109" i="11"/>
  <c r="U109" i="11"/>
  <c r="T109" i="11"/>
  <c r="S109" i="11"/>
  <c r="R109" i="11"/>
  <c r="Q109" i="11"/>
  <c r="P109" i="11"/>
  <c r="O109" i="11"/>
  <c r="N109" i="11"/>
  <c r="M109" i="11"/>
  <c r="L109" i="11"/>
  <c r="K109" i="11"/>
  <c r="J109" i="11"/>
  <c r="I109" i="11"/>
  <c r="H109" i="11"/>
  <c r="G109" i="11"/>
  <c r="F109" i="11"/>
  <c r="E109" i="11"/>
  <c r="D109" i="11"/>
  <c r="AH94" i="11"/>
  <c r="AH95" i="11" s="1"/>
  <c r="AG94" i="11"/>
  <c r="AG95" i="11" s="1"/>
  <c r="AF94" i="11"/>
  <c r="AF95" i="11" s="1"/>
  <c r="AE94" i="11"/>
  <c r="AE95" i="11" s="1"/>
  <c r="AD94" i="11"/>
  <c r="AD95" i="11" s="1"/>
  <c r="AC94" i="11"/>
  <c r="AC95" i="11" s="1"/>
  <c r="AB94" i="11"/>
  <c r="AB95" i="11" s="1"/>
  <c r="AA94" i="11"/>
  <c r="AA95" i="11" s="1"/>
  <c r="Z94" i="11"/>
  <c r="Z95" i="11" s="1"/>
  <c r="Y94" i="11"/>
  <c r="Y95" i="11" s="1"/>
  <c r="X94" i="11"/>
  <c r="X95" i="11" s="1"/>
  <c r="W94" i="11"/>
  <c r="W95" i="11" s="1"/>
  <c r="V94" i="11"/>
  <c r="V95" i="11" s="1"/>
  <c r="U94" i="11"/>
  <c r="U95" i="11" s="1"/>
  <c r="T94" i="11"/>
  <c r="T95" i="11" s="1"/>
  <c r="S94" i="11"/>
  <c r="S95" i="11" s="1"/>
  <c r="R94" i="11"/>
  <c r="R95" i="11" s="1"/>
  <c r="Q94" i="11"/>
  <c r="Q95" i="11" s="1"/>
  <c r="P94" i="11"/>
  <c r="P95" i="11" s="1"/>
  <c r="O94" i="11"/>
  <c r="O95" i="11" s="1"/>
  <c r="N94" i="11"/>
  <c r="N95" i="11" s="1"/>
  <c r="M94" i="11"/>
  <c r="M95" i="11" s="1"/>
  <c r="L94" i="11"/>
  <c r="L95" i="11" s="1"/>
  <c r="K94" i="11"/>
  <c r="K95" i="11" s="1"/>
  <c r="J94" i="11"/>
  <c r="J95" i="11" s="1"/>
  <c r="I94" i="11"/>
  <c r="I95" i="11" s="1"/>
  <c r="H94" i="11"/>
  <c r="H95" i="11" s="1"/>
  <c r="G94" i="11"/>
  <c r="G95" i="11" s="1"/>
  <c r="F94" i="11"/>
  <c r="F95" i="11" s="1"/>
  <c r="E94" i="11"/>
  <c r="E95" i="11" s="1"/>
  <c r="D94" i="11"/>
  <c r="D95" i="11" s="1"/>
  <c r="AH92" i="11"/>
  <c r="AH93" i="11" s="1"/>
  <c r="AG92" i="11"/>
  <c r="AG93" i="11" s="1"/>
  <c r="AF92" i="11"/>
  <c r="AF93" i="11" s="1"/>
  <c r="AE92" i="11"/>
  <c r="AE93" i="11" s="1"/>
  <c r="AD92" i="11"/>
  <c r="AD93" i="11" s="1"/>
  <c r="AC92" i="11"/>
  <c r="AC93" i="11" s="1"/>
  <c r="AB92" i="11"/>
  <c r="AB93" i="11" s="1"/>
  <c r="AA92" i="11"/>
  <c r="AA93" i="11" s="1"/>
  <c r="Z92" i="11"/>
  <c r="Z93" i="11" s="1"/>
  <c r="Y92" i="11"/>
  <c r="Y93" i="11" s="1"/>
  <c r="X92" i="11"/>
  <c r="X93" i="11" s="1"/>
  <c r="W92" i="11"/>
  <c r="W93" i="11" s="1"/>
  <c r="V92" i="11"/>
  <c r="V93" i="11" s="1"/>
  <c r="U92" i="11"/>
  <c r="U93" i="11" s="1"/>
  <c r="T92" i="11"/>
  <c r="T93" i="11" s="1"/>
  <c r="S92" i="11"/>
  <c r="S93" i="11" s="1"/>
  <c r="R92" i="11"/>
  <c r="R93" i="11" s="1"/>
  <c r="Q92" i="11"/>
  <c r="Q93" i="11" s="1"/>
  <c r="P92" i="11"/>
  <c r="P93" i="11" s="1"/>
  <c r="O92" i="11"/>
  <c r="O93" i="11" s="1"/>
  <c r="N92" i="11"/>
  <c r="N93" i="11" s="1"/>
  <c r="M92" i="11"/>
  <c r="M93" i="11" s="1"/>
  <c r="L92" i="11"/>
  <c r="L93" i="11" s="1"/>
  <c r="K92" i="11"/>
  <c r="K93" i="11" s="1"/>
  <c r="J92" i="11"/>
  <c r="J93" i="11" s="1"/>
  <c r="I92" i="11"/>
  <c r="I93" i="11" s="1"/>
  <c r="H92" i="11"/>
  <c r="H93" i="11" s="1"/>
  <c r="G92" i="11"/>
  <c r="G93" i="11" s="1"/>
  <c r="F92" i="11"/>
  <c r="F93" i="11" s="1"/>
  <c r="E92" i="11"/>
  <c r="E93" i="11" s="1"/>
  <c r="D92" i="11"/>
  <c r="D93" i="11" s="1"/>
  <c r="AH90" i="11"/>
  <c r="AH91" i="11" s="1"/>
  <c r="AG90" i="11"/>
  <c r="AG91" i="11" s="1"/>
  <c r="AF90" i="11"/>
  <c r="AE90" i="11"/>
  <c r="AD90" i="11"/>
  <c r="AD91" i="11" s="1"/>
  <c r="AC90" i="11"/>
  <c r="AC91" i="11" s="1"/>
  <c r="AB90" i="11"/>
  <c r="AA90" i="11"/>
  <c r="AA91" i="11" s="1"/>
  <c r="Z90" i="11"/>
  <c r="Z91" i="11" s="1"/>
  <c r="Y90" i="11"/>
  <c r="Y91" i="11" s="1"/>
  <c r="X90" i="11"/>
  <c r="X91" i="11" s="1"/>
  <c r="W90" i="11"/>
  <c r="V90" i="11"/>
  <c r="V91" i="11" s="1"/>
  <c r="U90" i="11"/>
  <c r="U91" i="11" s="1"/>
  <c r="T90" i="11"/>
  <c r="S90" i="11"/>
  <c r="S91" i="11" s="1"/>
  <c r="R90" i="11"/>
  <c r="R91" i="11" s="1"/>
  <c r="Q90" i="11"/>
  <c r="Q91" i="11" s="1"/>
  <c r="P90" i="11"/>
  <c r="O90" i="11"/>
  <c r="N90" i="11"/>
  <c r="N91" i="11" s="1"/>
  <c r="M90" i="11"/>
  <c r="M91" i="11" s="1"/>
  <c r="L90" i="11"/>
  <c r="K90" i="11"/>
  <c r="J90" i="11"/>
  <c r="J91" i="11" s="1"/>
  <c r="I90" i="11"/>
  <c r="I91" i="11" s="1"/>
  <c r="H90" i="11"/>
  <c r="H91" i="11" s="1"/>
  <c r="G90" i="11"/>
  <c r="F90" i="11"/>
  <c r="F91" i="11" s="1"/>
  <c r="E90" i="11"/>
  <c r="E91" i="11" s="1"/>
  <c r="D90" i="11"/>
  <c r="AH116" i="12"/>
  <c r="AG116" i="12"/>
  <c r="AF116" i="12"/>
  <c r="AE116" i="12"/>
  <c r="AD116" i="12"/>
  <c r="AC116" i="12"/>
  <c r="AB116" i="12"/>
  <c r="AA116" i="12"/>
  <c r="Z116" i="12"/>
  <c r="Y116" i="12"/>
  <c r="X116" i="12"/>
  <c r="W116" i="12"/>
  <c r="V116" i="12"/>
  <c r="U116" i="12"/>
  <c r="T116" i="12"/>
  <c r="S116" i="12"/>
  <c r="R116" i="12"/>
  <c r="Q116" i="12"/>
  <c r="P116" i="12"/>
  <c r="O116" i="12"/>
  <c r="N116" i="12"/>
  <c r="M116" i="12"/>
  <c r="L116" i="12"/>
  <c r="K116" i="12"/>
  <c r="J116" i="12"/>
  <c r="I116" i="12"/>
  <c r="H116" i="12"/>
  <c r="G116" i="12"/>
  <c r="F116" i="12"/>
  <c r="E116" i="12"/>
  <c r="D116" i="12"/>
  <c r="AH115" i="12"/>
  <c r="AG115" i="12"/>
  <c r="AF115" i="12"/>
  <c r="AE115" i="12"/>
  <c r="AD115" i="12"/>
  <c r="AC115" i="12"/>
  <c r="AB115" i="12"/>
  <c r="AA115" i="12"/>
  <c r="Z115" i="12"/>
  <c r="Y115" i="12"/>
  <c r="X115" i="12"/>
  <c r="W115" i="12"/>
  <c r="V115" i="12"/>
  <c r="U115" i="12"/>
  <c r="T115" i="12"/>
  <c r="S115" i="12"/>
  <c r="R115" i="12"/>
  <c r="Q115" i="12"/>
  <c r="P115" i="12"/>
  <c r="O115" i="12"/>
  <c r="N115" i="12"/>
  <c r="M115" i="12"/>
  <c r="L115" i="12"/>
  <c r="K115" i="12"/>
  <c r="J115" i="12"/>
  <c r="I115" i="12"/>
  <c r="H115" i="12"/>
  <c r="G115" i="12"/>
  <c r="F115" i="12"/>
  <c r="E115" i="12"/>
  <c r="D115" i="12"/>
  <c r="AH114" i="12"/>
  <c r="AG114" i="12"/>
  <c r="AF114" i="12"/>
  <c r="AE114" i="12"/>
  <c r="AD114" i="12"/>
  <c r="AC114" i="12"/>
  <c r="AB114" i="12"/>
  <c r="AA114" i="12"/>
  <c r="Z114" i="12"/>
  <c r="Y114" i="12"/>
  <c r="X114" i="12"/>
  <c r="W114" i="12"/>
  <c r="V114" i="12"/>
  <c r="U114" i="12"/>
  <c r="T114" i="12"/>
  <c r="S114" i="12"/>
  <c r="R114" i="12"/>
  <c r="Q114" i="12"/>
  <c r="P114" i="12"/>
  <c r="O114" i="12"/>
  <c r="N114" i="12"/>
  <c r="M114" i="12"/>
  <c r="L114" i="12"/>
  <c r="K114" i="12"/>
  <c r="J114" i="12"/>
  <c r="I114" i="12"/>
  <c r="H114" i="12"/>
  <c r="G114" i="12"/>
  <c r="F114" i="12"/>
  <c r="E114" i="12"/>
  <c r="D114" i="12"/>
  <c r="AH113" i="12"/>
  <c r="AG113" i="12"/>
  <c r="AF113" i="12"/>
  <c r="AE113" i="12"/>
  <c r="AD113" i="12"/>
  <c r="AC113" i="12"/>
  <c r="AB113" i="12"/>
  <c r="AA113" i="12"/>
  <c r="Z113" i="12"/>
  <c r="Y113" i="12"/>
  <c r="X113" i="12"/>
  <c r="W113" i="12"/>
  <c r="V113" i="12"/>
  <c r="U113" i="12"/>
  <c r="T113" i="12"/>
  <c r="S113" i="12"/>
  <c r="R113" i="12"/>
  <c r="Q113" i="12"/>
  <c r="P113" i="12"/>
  <c r="O113" i="12"/>
  <c r="N113" i="12"/>
  <c r="M113" i="12"/>
  <c r="L113" i="12"/>
  <c r="K113" i="12"/>
  <c r="J113" i="12"/>
  <c r="I113" i="12"/>
  <c r="H113" i="12"/>
  <c r="G113" i="12"/>
  <c r="F113" i="12"/>
  <c r="E113" i="12"/>
  <c r="D113" i="12"/>
  <c r="AH112" i="12"/>
  <c r="AG112" i="12"/>
  <c r="AF112" i="12"/>
  <c r="AE112" i="12"/>
  <c r="AD112" i="12"/>
  <c r="AC112" i="12"/>
  <c r="AB112" i="12"/>
  <c r="AA112" i="12"/>
  <c r="Z112" i="12"/>
  <c r="Y112" i="12"/>
  <c r="X112" i="12"/>
  <c r="W112" i="12"/>
  <c r="V112" i="12"/>
  <c r="U112" i="12"/>
  <c r="T112" i="12"/>
  <c r="S112" i="12"/>
  <c r="R112" i="12"/>
  <c r="Q112" i="12"/>
  <c r="P112" i="12"/>
  <c r="O112" i="12"/>
  <c r="N112" i="12"/>
  <c r="M112" i="12"/>
  <c r="L112" i="12"/>
  <c r="K112" i="12"/>
  <c r="J112" i="12"/>
  <c r="I112" i="12"/>
  <c r="H112" i="12"/>
  <c r="G112" i="12"/>
  <c r="G124" i="12" s="1"/>
  <c r="F112" i="12"/>
  <c r="E112" i="12"/>
  <c r="D112" i="12"/>
  <c r="AH111" i="12"/>
  <c r="AG111" i="12"/>
  <c r="AF111" i="12"/>
  <c r="AE111" i="12"/>
  <c r="AD111" i="12"/>
  <c r="AC111" i="12"/>
  <c r="AB111" i="12"/>
  <c r="AA111" i="12"/>
  <c r="Z111" i="12"/>
  <c r="Y111" i="12"/>
  <c r="X111" i="12"/>
  <c r="W111" i="12"/>
  <c r="V111" i="12"/>
  <c r="U111" i="12"/>
  <c r="T111" i="12"/>
  <c r="S111" i="12"/>
  <c r="R111" i="12"/>
  <c r="Q111" i="12"/>
  <c r="P111" i="12"/>
  <c r="O111" i="12"/>
  <c r="N111" i="12"/>
  <c r="M111" i="12"/>
  <c r="L111" i="12"/>
  <c r="K111" i="12"/>
  <c r="J111" i="12"/>
  <c r="I111" i="12"/>
  <c r="H111" i="12"/>
  <c r="G111" i="12"/>
  <c r="F111" i="12"/>
  <c r="F119" i="12" s="1"/>
  <c r="E111" i="12"/>
  <c r="D111" i="12"/>
  <c r="AH110" i="12"/>
  <c r="AG110" i="12"/>
  <c r="AF110" i="12"/>
  <c r="AE110" i="12"/>
  <c r="AD110" i="12"/>
  <c r="AC110" i="12"/>
  <c r="AC123" i="12" s="1"/>
  <c r="AB110" i="12"/>
  <c r="AA110" i="12"/>
  <c r="Z110" i="12"/>
  <c r="Y110" i="12"/>
  <c r="X110" i="12"/>
  <c r="W110" i="12"/>
  <c r="V110" i="12"/>
  <c r="U110" i="12"/>
  <c r="U123" i="12" s="1"/>
  <c r="T110" i="12"/>
  <c r="S110" i="12"/>
  <c r="R110" i="12"/>
  <c r="Q110" i="12"/>
  <c r="P110" i="12"/>
  <c r="O110" i="12"/>
  <c r="N110" i="12"/>
  <c r="M110" i="12"/>
  <c r="M123" i="12" s="1"/>
  <c r="L110" i="12"/>
  <c r="K110" i="12"/>
  <c r="J110" i="12"/>
  <c r="I110" i="12"/>
  <c r="H110" i="12"/>
  <c r="G110" i="12"/>
  <c r="F110" i="12"/>
  <c r="E110" i="12"/>
  <c r="E123" i="12" s="1"/>
  <c r="D110" i="12"/>
  <c r="AH109" i="12"/>
  <c r="AG109" i="12"/>
  <c r="AF109" i="12"/>
  <c r="AE109" i="12"/>
  <c r="AD109" i="12"/>
  <c r="AC109" i="12"/>
  <c r="AB109" i="12"/>
  <c r="AA109" i="12"/>
  <c r="Z109" i="12"/>
  <c r="Y109" i="12"/>
  <c r="X109" i="12"/>
  <c r="W109" i="12"/>
  <c r="V109" i="12"/>
  <c r="U109" i="12"/>
  <c r="T109" i="12"/>
  <c r="S109" i="12"/>
  <c r="R109" i="12"/>
  <c r="Q109" i="12"/>
  <c r="P109" i="12"/>
  <c r="O109" i="12"/>
  <c r="N109" i="12"/>
  <c r="M109" i="12"/>
  <c r="L109" i="12"/>
  <c r="K109" i="12"/>
  <c r="J109" i="12"/>
  <c r="I109" i="12"/>
  <c r="H109" i="12"/>
  <c r="G109" i="12"/>
  <c r="F109" i="12"/>
  <c r="E109" i="12"/>
  <c r="D109" i="12"/>
  <c r="AH94" i="12"/>
  <c r="AH95" i="12" s="1"/>
  <c r="AG94" i="12"/>
  <c r="AG95" i="12" s="1"/>
  <c r="AF94" i="12"/>
  <c r="AF95" i="12" s="1"/>
  <c r="AE94" i="12"/>
  <c r="AE95" i="12" s="1"/>
  <c r="AD94" i="12"/>
  <c r="AD95" i="12" s="1"/>
  <c r="AC94" i="12"/>
  <c r="AC95" i="12" s="1"/>
  <c r="AB94" i="12"/>
  <c r="AB95" i="12" s="1"/>
  <c r="AA94" i="12"/>
  <c r="AA95" i="12" s="1"/>
  <c r="Z94" i="12"/>
  <c r="Z95" i="12" s="1"/>
  <c r="Y94" i="12"/>
  <c r="Y95" i="12" s="1"/>
  <c r="X94" i="12"/>
  <c r="X95" i="12" s="1"/>
  <c r="W94" i="12"/>
  <c r="W95" i="12" s="1"/>
  <c r="V94" i="12"/>
  <c r="V95" i="12" s="1"/>
  <c r="U94" i="12"/>
  <c r="U95" i="12" s="1"/>
  <c r="T94" i="12"/>
  <c r="T95" i="12" s="1"/>
  <c r="S94" i="12"/>
  <c r="S95" i="12" s="1"/>
  <c r="R94" i="12"/>
  <c r="R95" i="12" s="1"/>
  <c r="Q94" i="12"/>
  <c r="Q95" i="12" s="1"/>
  <c r="P94" i="12"/>
  <c r="P95" i="12" s="1"/>
  <c r="O94" i="12"/>
  <c r="O95" i="12" s="1"/>
  <c r="N94" i="12"/>
  <c r="N95" i="12" s="1"/>
  <c r="M94" i="12"/>
  <c r="M95" i="12" s="1"/>
  <c r="L94" i="12"/>
  <c r="L95" i="12" s="1"/>
  <c r="K94" i="12"/>
  <c r="K95" i="12" s="1"/>
  <c r="J94" i="12"/>
  <c r="J95" i="12" s="1"/>
  <c r="I94" i="12"/>
  <c r="I95" i="12" s="1"/>
  <c r="H94" i="12"/>
  <c r="H95" i="12" s="1"/>
  <c r="G94" i="12"/>
  <c r="G95" i="12" s="1"/>
  <c r="F94" i="12"/>
  <c r="F95" i="12" s="1"/>
  <c r="E94" i="12"/>
  <c r="E95" i="12" s="1"/>
  <c r="D94" i="12"/>
  <c r="D95" i="12" s="1"/>
  <c r="AH92" i="12"/>
  <c r="AH93" i="12" s="1"/>
  <c r="AG92" i="12"/>
  <c r="AG93" i="12" s="1"/>
  <c r="AF92" i="12"/>
  <c r="AF93" i="12" s="1"/>
  <c r="AE92" i="12"/>
  <c r="AE93" i="12" s="1"/>
  <c r="AD92" i="12"/>
  <c r="AD93" i="12" s="1"/>
  <c r="AC92" i="12"/>
  <c r="AC93" i="12" s="1"/>
  <c r="AB92" i="12"/>
  <c r="AB93" i="12" s="1"/>
  <c r="AA92" i="12"/>
  <c r="AA93" i="12" s="1"/>
  <c r="Z92" i="12"/>
  <c r="Z93" i="12" s="1"/>
  <c r="Y92" i="12"/>
  <c r="Y93" i="12" s="1"/>
  <c r="X92" i="12"/>
  <c r="X93" i="12" s="1"/>
  <c r="W92" i="12"/>
  <c r="W93" i="12" s="1"/>
  <c r="V92" i="12"/>
  <c r="V93" i="12" s="1"/>
  <c r="U92" i="12"/>
  <c r="U93" i="12" s="1"/>
  <c r="T92" i="12"/>
  <c r="T93" i="12" s="1"/>
  <c r="S92" i="12"/>
  <c r="S93" i="12" s="1"/>
  <c r="R92" i="12"/>
  <c r="R93" i="12" s="1"/>
  <c r="Q92" i="12"/>
  <c r="Q93" i="12" s="1"/>
  <c r="P92" i="12"/>
  <c r="P93" i="12" s="1"/>
  <c r="O92" i="12"/>
  <c r="O93" i="12" s="1"/>
  <c r="N92" i="12"/>
  <c r="N93" i="12" s="1"/>
  <c r="M92" i="12"/>
  <c r="M93" i="12" s="1"/>
  <c r="L92" i="12"/>
  <c r="L93" i="12" s="1"/>
  <c r="K92" i="12"/>
  <c r="K93" i="12" s="1"/>
  <c r="J92" i="12"/>
  <c r="J93" i="12" s="1"/>
  <c r="I92" i="12"/>
  <c r="I93" i="12" s="1"/>
  <c r="H92" i="12"/>
  <c r="H93" i="12" s="1"/>
  <c r="G92" i="12"/>
  <c r="G93" i="12" s="1"/>
  <c r="F92" i="12"/>
  <c r="F93" i="12" s="1"/>
  <c r="E92" i="12"/>
  <c r="E93" i="12" s="1"/>
  <c r="D92" i="12"/>
  <c r="D93" i="12" s="1"/>
  <c r="AH90" i="12"/>
  <c r="AG90" i="12"/>
  <c r="AG91" i="12" s="1"/>
  <c r="AF90" i="12"/>
  <c r="AF91" i="12" s="1"/>
  <c r="AE90" i="12"/>
  <c r="AE91" i="12" s="1"/>
  <c r="AD90" i="12"/>
  <c r="AC90" i="12"/>
  <c r="AB90" i="12"/>
  <c r="AB91" i="12" s="1"/>
  <c r="AA90" i="12"/>
  <c r="Z90" i="12"/>
  <c r="Z91" i="12" s="1"/>
  <c r="Y90" i="12"/>
  <c r="Y91" i="12" s="1"/>
  <c r="X90" i="12"/>
  <c r="X91" i="12" s="1"/>
  <c r="W90" i="12"/>
  <c r="W91" i="12" s="1"/>
  <c r="V90" i="12"/>
  <c r="U90" i="12"/>
  <c r="T90" i="12"/>
  <c r="T91" i="12" s="1"/>
  <c r="S90" i="12"/>
  <c r="R90" i="12"/>
  <c r="Q90" i="12"/>
  <c r="Q91" i="12" s="1"/>
  <c r="P90" i="12"/>
  <c r="P91" i="12" s="1"/>
  <c r="O90" i="12"/>
  <c r="O91" i="12" s="1"/>
  <c r="N90" i="12"/>
  <c r="M90" i="12"/>
  <c r="L90" i="12"/>
  <c r="L91" i="12" s="1"/>
  <c r="K90" i="12"/>
  <c r="J90" i="12"/>
  <c r="I90" i="12"/>
  <c r="I91" i="12" s="1"/>
  <c r="H90" i="12"/>
  <c r="H91" i="12" s="1"/>
  <c r="G90" i="12"/>
  <c r="G91" i="12" s="1"/>
  <c r="F90" i="12"/>
  <c r="E90" i="12"/>
  <c r="D90" i="12"/>
  <c r="D91" i="12" s="1"/>
  <c r="AH116" i="13"/>
  <c r="AG116" i="13"/>
  <c r="AF116" i="13"/>
  <c r="AE116" i="13"/>
  <c r="AD116" i="13"/>
  <c r="AC116" i="13"/>
  <c r="AB116" i="13"/>
  <c r="AA116" i="13"/>
  <c r="Z116" i="13"/>
  <c r="Y116" i="13"/>
  <c r="X116" i="13"/>
  <c r="W116" i="13"/>
  <c r="V116" i="13"/>
  <c r="U116" i="13"/>
  <c r="T116" i="13"/>
  <c r="S116" i="13"/>
  <c r="R116" i="13"/>
  <c r="Q116" i="13"/>
  <c r="P116" i="13"/>
  <c r="O116" i="13"/>
  <c r="N116" i="13"/>
  <c r="M116" i="13"/>
  <c r="L116" i="13"/>
  <c r="K116" i="13"/>
  <c r="J116" i="13"/>
  <c r="I116" i="13"/>
  <c r="H116" i="13"/>
  <c r="G116" i="13"/>
  <c r="F116" i="13"/>
  <c r="E116" i="13"/>
  <c r="D116" i="13"/>
  <c r="AH115" i="13"/>
  <c r="AG115" i="13"/>
  <c r="AF115" i="13"/>
  <c r="AE115" i="13"/>
  <c r="AD115" i="13"/>
  <c r="AC115" i="13"/>
  <c r="AB115" i="13"/>
  <c r="AA115" i="13"/>
  <c r="Z115" i="13"/>
  <c r="Y115" i="13"/>
  <c r="X115" i="13"/>
  <c r="W115" i="13"/>
  <c r="V115" i="13"/>
  <c r="U115" i="13"/>
  <c r="T115" i="13"/>
  <c r="S115" i="13"/>
  <c r="R115" i="13"/>
  <c r="Q115" i="13"/>
  <c r="P115" i="13"/>
  <c r="O115" i="13"/>
  <c r="N115" i="13"/>
  <c r="M115" i="13"/>
  <c r="L115" i="13"/>
  <c r="K115" i="13"/>
  <c r="J115" i="13"/>
  <c r="I115" i="13"/>
  <c r="H115" i="13"/>
  <c r="G115" i="13"/>
  <c r="F115" i="13"/>
  <c r="E115" i="13"/>
  <c r="D115" i="13"/>
  <c r="AH114" i="13"/>
  <c r="AG114" i="13"/>
  <c r="AF114" i="13"/>
  <c r="AE114" i="13"/>
  <c r="AD114" i="13"/>
  <c r="AC114" i="13"/>
  <c r="AB114" i="13"/>
  <c r="AA114" i="13"/>
  <c r="Z114" i="13"/>
  <c r="Y114" i="13"/>
  <c r="X114" i="13"/>
  <c r="W114" i="13"/>
  <c r="V114" i="13"/>
  <c r="U114" i="13"/>
  <c r="T114" i="13"/>
  <c r="S114" i="13"/>
  <c r="R114" i="13"/>
  <c r="Q114" i="13"/>
  <c r="P114" i="13"/>
  <c r="O114" i="13"/>
  <c r="N114" i="13"/>
  <c r="M114" i="13"/>
  <c r="L114" i="13"/>
  <c r="K114" i="13"/>
  <c r="J114" i="13"/>
  <c r="I114" i="13"/>
  <c r="H114" i="13"/>
  <c r="G114" i="13"/>
  <c r="F114" i="13"/>
  <c r="E114" i="13"/>
  <c r="D114" i="13"/>
  <c r="AH113" i="13"/>
  <c r="AG113" i="13"/>
  <c r="AF113" i="13"/>
  <c r="AE113" i="13"/>
  <c r="AD113" i="13"/>
  <c r="AC113" i="13"/>
  <c r="AB113" i="13"/>
  <c r="AA113" i="13"/>
  <c r="Z113" i="13"/>
  <c r="Y113" i="13"/>
  <c r="X113" i="13"/>
  <c r="W113" i="13"/>
  <c r="V113" i="13"/>
  <c r="U113" i="13"/>
  <c r="T113" i="13"/>
  <c r="S113" i="13"/>
  <c r="R113" i="13"/>
  <c r="Q113" i="13"/>
  <c r="P113" i="13"/>
  <c r="O113" i="13"/>
  <c r="N113" i="13"/>
  <c r="M113" i="13"/>
  <c r="L113" i="13"/>
  <c r="K113" i="13"/>
  <c r="J113" i="13"/>
  <c r="I113" i="13"/>
  <c r="H113" i="13"/>
  <c r="G113" i="13"/>
  <c r="F113" i="13"/>
  <c r="E113" i="13"/>
  <c r="D113" i="13"/>
  <c r="AH112" i="13"/>
  <c r="AG112" i="13"/>
  <c r="AF112" i="13"/>
  <c r="AE112" i="13"/>
  <c r="AD112" i="13"/>
  <c r="AC112" i="13"/>
  <c r="AB112" i="13"/>
  <c r="AA112" i="13"/>
  <c r="Z112" i="13"/>
  <c r="Y112" i="13"/>
  <c r="X112" i="13"/>
  <c r="W112" i="13"/>
  <c r="V112" i="13"/>
  <c r="U112" i="13"/>
  <c r="T112" i="13"/>
  <c r="S112" i="13"/>
  <c r="R112" i="13"/>
  <c r="Q112" i="13"/>
  <c r="P112" i="13"/>
  <c r="O112" i="13"/>
  <c r="N112" i="13"/>
  <c r="M112" i="13"/>
  <c r="L112" i="13"/>
  <c r="K112" i="13"/>
  <c r="J112" i="13"/>
  <c r="I112" i="13"/>
  <c r="H112" i="13"/>
  <c r="G112" i="13"/>
  <c r="F112" i="13"/>
  <c r="E112" i="13"/>
  <c r="D112" i="13"/>
  <c r="AH111" i="13"/>
  <c r="AG111" i="13"/>
  <c r="AF111" i="13"/>
  <c r="AE111" i="13"/>
  <c r="AD111" i="13"/>
  <c r="AC111" i="13"/>
  <c r="AB111" i="13"/>
  <c r="AA111" i="13"/>
  <c r="Z111" i="13"/>
  <c r="Y111" i="13"/>
  <c r="X111" i="13"/>
  <c r="W111" i="13"/>
  <c r="V111" i="13"/>
  <c r="U111" i="13"/>
  <c r="T111" i="13"/>
  <c r="S111" i="13"/>
  <c r="R111" i="13"/>
  <c r="Q111" i="13"/>
  <c r="P111" i="13"/>
  <c r="O111" i="13"/>
  <c r="N111" i="13"/>
  <c r="M111" i="13"/>
  <c r="L111" i="13"/>
  <c r="K111" i="13"/>
  <c r="J111" i="13"/>
  <c r="I111" i="13"/>
  <c r="H111" i="13"/>
  <c r="G111" i="13"/>
  <c r="F111" i="13"/>
  <c r="E111" i="13"/>
  <c r="D111" i="13"/>
  <c r="AH110" i="13"/>
  <c r="AG110" i="13"/>
  <c r="AF110" i="13"/>
  <c r="AE110" i="13"/>
  <c r="AD110" i="13"/>
  <c r="AC110" i="13"/>
  <c r="AB110" i="13"/>
  <c r="AA110" i="13"/>
  <c r="Z110" i="13"/>
  <c r="Y110" i="13"/>
  <c r="X110" i="13"/>
  <c r="W110" i="13"/>
  <c r="V110" i="13"/>
  <c r="U110" i="13"/>
  <c r="T110" i="13"/>
  <c r="S110" i="13"/>
  <c r="R110" i="13"/>
  <c r="Q110" i="13"/>
  <c r="P110" i="13"/>
  <c r="O110" i="13"/>
  <c r="N110" i="13"/>
  <c r="M110" i="13"/>
  <c r="L110" i="13"/>
  <c r="K110" i="13"/>
  <c r="J110" i="13"/>
  <c r="I110" i="13"/>
  <c r="H110" i="13"/>
  <c r="G110" i="13"/>
  <c r="F110" i="13"/>
  <c r="E110" i="13"/>
  <c r="D110" i="13"/>
  <c r="AH109" i="13"/>
  <c r="AG109" i="13"/>
  <c r="AF109" i="13"/>
  <c r="AE109" i="13"/>
  <c r="AD109" i="13"/>
  <c r="AC109" i="13"/>
  <c r="AB109" i="13"/>
  <c r="AA109" i="13"/>
  <c r="Z109" i="13"/>
  <c r="Y109" i="13"/>
  <c r="X109" i="13"/>
  <c r="W109" i="13"/>
  <c r="V109" i="13"/>
  <c r="U109" i="13"/>
  <c r="T109" i="13"/>
  <c r="S109" i="13"/>
  <c r="R109" i="13"/>
  <c r="Q109" i="13"/>
  <c r="P109" i="13"/>
  <c r="O109" i="13"/>
  <c r="N109" i="13"/>
  <c r="M109" i="13"/>
  <c r="L109" i="13"/>
  <c r="K109" i="13"/>
  <c r="J109" i="13"/>
  <c r="I109" i="13"/>
  <c r="H109" i="13"/>
  <c r="G109" i="13"/>
  <c r="F109" i="13"/>
  <c r="E109" i="13"/>
  <c r="D109" i="13"/>
  <c r="AH94" i="13"/>
  <c r="AH95" i="13" s="1"/>
  <c r="AG94" i="13"/>
  <c r="AG95" i="13" s="1"/>
  <c r="AF94" i="13"/>
  <c r="AF95" i="13" s="1"/>
  <c r="AE94" i="13"/>
  <c r="AE95" i="13" s="1"/>
  <c r="AD94" i="13"/>
  <c r="AD95" i="13" s="1"/>
  <c r="AC94" i="13"/>
  <c r="AC95" i="13" s="1"/>
  <c r="AB94" i="13"/>
  <c r="AB95" i="13" s="1"/>
  <c r="AA94" i="13"/>
  <c r="AA95" i="13" s="1"/>
  <c r="Z94" i="13"/>
  <c r="Z95" i="13" s="1"/>
  <c r="Y94" i="13"/>
  <c r="Y95" i="13" s="1"/>
  <c r="X94" i="13"/>
  <c r="X95" i="13" s="1"/>
  <c r="W94" i="13"/>
  <c r="W95" i="13" s="1"/>
  <c r="V94" i="13"/>
  <c r="V95" i="13" s="1"/>
  <c r="U94" i="13"/>
  <c r="U95" i="13" s="1"/>
  <c r="T94" i="13"/>
  <c r="T95" i="13" s="1"/>
  <c r="S94" i="13"/>
  <c r="S95" i="13" s="1"/>
  <c r="R94" i="13"/>
  <c r="R95" i="13" s="1"/>
  <c r="Q94" i="13"/>
  <c r="Q95" i="13" s="1"/>
  <c r="P94" i="13"/>
  <c r="P95" i="13" s="1"/>
  <c r="O94" i="13"/>
  <c r="O95" i="13" s="1"/>
  <c r="N94" i="13"/>
  <c r="N95" i="13" s="1"/>
  <c r="M94" i="13"/>
  <c r="M95" i="13" s="1"/>
  <c r="L94" i="13"/>
  <c r="L95" i="13" s="1"/>
  <c r="K94" i="13"/>
  <c r="K95" i="13" s="1"/>
  <c r="J94" i="13"/>
  <c r="J95" i="13" s="1"/>
  <c r="I94" i="13"/>
  <c r="I95" i="13" s="1"/>
  <c r="H94" i="13"/>
  <c r="H95" i="13" s="1"/>
  <c r="G94" i="13"/>
  <c r="G95" i="13" s="1"/>
  <c r="F94" i="13"/>
  <c r="F95" i="13" s="1"/>
  <c r="E94" i="13"/>
  <c r="E95" i="13" s="1"/>
  <c r="D94" i="13"/>
  <c r="D95" i="13" s="1"/>
  <c r="AH92" i="13"/>
  <c r="AH93" i="13" s="1"/>
  <c r="AG92" i="13"/>
  <c r="AG93" i="13" s="1"/>
  <c r="AF92" i="13"/>
  <c r="AF93" i="13" s="1"/>
  <c r="AE92" i="13"/>
  <c r="AE93" i="13" s="1"/>
  <c r="AD92" i="13"/>
  <c r="AD93" i="13" s="1"/>
  <c r="AC92" i="13"/>
  <c r="AC93" i="13" s="1"/>
  <c r="AB92" i="13"/>
  <c r="AB93" i="13" s="1"/>
  <c r="AA92" i="13"/>
  <c r="AA93" i="13" s="1"/>
  <c r="Z92" i="13"/>
  <c r="Z93" i="13" s="1"/>
  <c r="Y92" i="13"/>
  <c r="Y93" i="13" s="1"/>
  <c r="X92" i="13"/>
  <c r="X93" i="13" s="1"/>
  <c r="W92" i="13"/>
  <c r="V92" i="13"/>
  <c r="V93" i="13" s="1"/>
  <c r="U92" i="13"/>
  <c r="U93" i="13" s="1"/>
  <c r="T92" i="13"/>
  <c r="T93" i="13" s="1"/>
  <c r="S92" i="13"/>
  <c r="S93" i="13" s="1"/>
  <c r="R92" i="13"/>
  <c r="R93" i="13" s="1"/>
  <c r="Q92" i="13"/>
  <c r="Q93" i="13" s="1"/>
  <c r="P92" i="13"/>
  <c r="P93" i="13" s="1"/>
  <c r="O92" i="13"/>
  <c r="N92" i="13"/>
  <c r="N93" i="13" s="1"/>
  <c r="M92" i="13"/>
  <c r="M93" i="13" s="1"/>
  <c r="L92" i="13"/>
  <c r="L93" i="13" s="1"/>
  <c r="K92" i="13"/>
  <c r="K93" i="13" s="1"/>
  <c r="J92" i="13"/>
  <c r="J93" i="13" s="1"/>
  <c r="I92" i="13"/>
  <c r="I93" i="13" s="1"/>
  <c r="H92" i="13"/>
  <c r="H93" i="13" s="1"/>
  <c r="G92" i="13"/>
  <c r="F92" i="13"/>
  <c r="F93" i="13" s="1"/>
  <c r="E92" i="13"/>
  <c r="E93" i="13" s="1"/>
  <c r="D92" i="13"/>
  <c r="D93" i="13" s="1"/>
  <c r="AH90" i="13"/>
  <c r="AG90" i="13"/>
  <c r="AG91" i="13" s="1"/>
  <c r="AF90" i="13"/>
  <c r="AF91" i="13" s="1"/>
  <c r="AE90" i="13"/>
  <c r="AE91" i="13" s="1"/>
  <c r="AD90" i="13"/>
  <c r="AD91" i="13" s="1"/>
  <c r="AC90" i="13"/>
  <c r="AC91" i="13" s="1"/>
  <c r="AB90" i="13"/>
  <c r="AA90" i="13"/>
  <c r="AA91" i="13" s="1"/>
  <c r="Z90" i="13"/>
  <c r="Z91" i="13" s="1"/>
  <c r="Y90" i="13"/>
  <c r="Y91" i="13" s="1"/>
  <c r="X90" i="13"/>
  <c r="X91" i="13" s="1"/>
  <c r="W90" i="13"/>
  <c r="W91" i="13" s="1"/>
  <c r="V90" i="13"/>
  <c r="V91" i="13" s="1"/>
  <c r="U90" i="13"/>
  <c r="T90" i="13"/>
  <c r="S90" i="13"/>
  <c r="S91" i="13" s="1"/>
  <c r="R90" i="13"/>
  <c r="Q90" i="13"/>
  <c r="Q91" i="13" s="1"/>
  <c r="P90" i="13"/>
  <c r="P91" i="13" s="1"/>
  <c r="O90" i="13"/>
  <c r="O91" i="13" s="1"/>
  <c r="N90" i="13"/>
  <c r="N91" i="13" s="1"/>
  <c r="M90" i="13"/>
  <c r="L90" i="13"/>
  <c r="K90" i="13"/>
  <c r="K91" i="13" s="1"/>
  <c r="J90" i="13"/>
  <c r="I90" i="13"/>
  <c r="I91" i="13" s="1"/>
  <c r="H90" i="13"/>
  <c r="H91" i="13" s="1"/>
  <c r="G90" i="13"/>
  <c r="G91" i="13" s="1"/>
  <c r="F90" i="13"/>
  <c r="F91" i="13" s="1"/>
  <c r="E90" i="13"/>
  <c r="D90" i="13"/>
  <c r="AH116" i="14"/>
  <c r="AG116" i="14"/>
  <c r="AF116" i="14"/>
  <c r="AE116" i="14"/>
  <c r="AD116" i="14"/>
  <c r="AC116" i="14"/>
  <c r="AB116" i="14"/>
  <c r="AA116" i="14"/>
  <c r="Z116" i="14"/>
  <c r="Y116" i="14"/>
  <c r="X116" i="14"/>
  <c r="W116" i="14"/>
  <c r="V116" i="14"/>
  <c r="U116" i="14"/>
  <c r="T116" i="14"/>
  <c r="S116" i="14"/>
  <c r="R116" i="14"/>
  <c r="Q116" i="14"/>
  <c r="P116" i="14"/>
  <c r="O116" i="14"/>
  <c r="N116" i="14"/>
  <c r="M116" i="14"/>
  <c r="L116" i="14"/>
  <c r="K116" i="14"/>
  <c r="J116" i="14"/>
  <c r="I116" i="14"/>
  <c r="H116" i="14"/>
  <c r="G116" i="14"/>
  <c r="F116" i="14"/>
  <c r="E116" i="14"/>
  <c r="D116" i="14"/>
  <c r="AH115" i="14"/>
  <c r="AG115" i="14"/>
  <c r="AF115" i="14"/>
  <c r="AE115" i="14"/>
  <c r="AD115" i="14"/>
  <c r="AC115" i="14"/>
  <c r="AB115" i="14"/>
  <c r="AA115" i="14"/>
  <c r="Z115" i="14"/>
  <c r="Y115" i="14"/>
  <c r="X115" i="14"/>
  <c r="W115" i="14"/>
  <c r="V115" i="14"/>
  <c r="U115" i="14"/>
  <c r="T115" i="14"/>
  <c r="S115" i="14"/>
  <c r="R115" i="14"/>
  <c r="Q115" i="14"/>
  <c r="P115" i="14"/>
  <c r="O115" i="14"/>
  <c r="N115" i="14"/>
  <c r="M115" i="14"/>
  <c r="L115" i="14"/>
  <c r="K115" i="14"/>
  <c r="J115" i="14"/>
  <c r="I115" i="14"/>
  <c r="H115" i="14"/>
  <c r="G115" i="14"/>
  <c r="F115" i="14"/>
  <c r="F121" i="14" s="1"/>
  <c r="E115" i="14"/>
  <c r="D115" i="14"/>
  <c r="AH114" i="14"/>
  <c r="AG114" i="14"/>
  <c r="AF114" i="14"/>
  <c r="AE114" i="14"/>
  <c r="AD114" i="14"/>
  <c r="AC114" i="14"/>
  <c r="AC125" i="14" s="1"/>
  <c r="AB114" i="14"/>
  <c r="AA114" i="14"/>
  <c r="Z114" i="14"/>
  <c r="Y114" i="14"/>
  <c r="X114" i="14"/>
  <c r="W114" i="14"/>
  <c r="V114" i="14"/>
  <c r="U114" i="14"/>
  <c r="U125" i="14" s="1"/>
  <c r="T114" i="14"/>
  <c r="S114" i="14"/>
  <c r="R114" i="14"/>
  <c r="Q114" i="14"/>
  <c r="P114" i="14"/>
  <c r="O114" i="14"/>
  <c r="N114" i="14"/>
  <c r="M114" i="14"/>
  <c r="M125" i="14" s="1"/>
  <c r="L114" i="14"/>
  <c r="K114" i="14"/>
  <c r="J114" i="14"/>
  <c r="I114" i="14"/>
  <c r="H114" i="14"/>
  <c r="G114" i="14"/>
  <c r="F114" i="14"/>
  <c r="E114" i="14"/>
  <c r="E125" i="14" s="1"/>
  <c r="D114" i="14"/>
  <c r="AH113" i="14"/>
  <c r="AH120" i="14" s="1"/>
  <c r="AG113" i="14"/>
  <c r="AF113" i="14"/>
  <c r="AE113" i="14"/>
  <c r="AD113" i="14"/>
  <c r="AC113" i="14"/>
  <c r="AB113" i="14"/>
  <c r="AB120" i="14" s="1"/>
  <c r="AA113" i="14"/>
  <c r="Z113" i="14"/>
  <c r="Y113" i="14"/>
  <c r="X113" i="14"/>
  <c r="W113" i="14"/>
  <c r="V113" i="14"/>
  <c r="U113" i="14"/>
  <c r="T113" i="14"/>
  <c r="T120" i="14" s="1"/>
  <c r="S113" i="14"/>
  <c r="R113" i="14"/>
  <c r="Q113" i="14"/>
  <c r="P113" i="14"/>
  <c r="O113" i="14"/>
  <c r="N113" i="14"/>
  <c r="M113" i="14"/>
  <c r="L113" i="14"/>
  <c r="L120" i="14" s="1"/>
  <c r="K113" i="14"/>
  <c r="J113" i="14"/>
  <c r="I113" i="14"/>
  <c r="H113" i="14"/>
  <c r="G113" i="14"/>
  <c r="F113" i="14"/>
  <c r="E113" i="14"/>
  <c r="D113" i="14"/>
  <c r="D120" i="14" s="1"/>
  <c r="AH112" i="14"/>
  <c r="AG112" i="14"/>
  <c r="AF112" i="14"/>
  <c r="AE112" i="14"/>
  <c r="AD112" i="14"/>
  <c r="AC112" i="14"/>
  <c r="AB112" i="14"/>
  <c r="AA112" i="14"/>
  <c r="AA124" i="14" s="1"/>
  <c r="Z112" i="14"/>
  <c r="Y112" i="14"/>
  <c r="X112" i="14"/>
  <c r="W112" i="14"/>
  <c r="V112" i="14"/>
  <c r="U112" i="14"/>
  <c r="T112" i="14"/>
  <c r="S112" i="14"/>
  <c r="S124" i="14" s="1"/>
  <c r="R112" i="14"/>
  <c r="Q112" i="14"/>
  <c r="P112" i="14"/>
  <c r="O112" i="14"/>
  <c r="N112" i="14"/>
  <c r="M112" i="14"/>
  <c r="L112" i="14"/>
  <c r="K112" i="14"/>
  <c r="K124" i="14" s="1"/>
  <c r="J112" i="14"/>
  <c r="I112" i="14"/>
  <c r="H112" i="14"/>
  <c r="G112" i="14"/>
  <c r="F112" i="14"/>
  <c r="E112" i="14"/>
  <c r="D112" i="14"/>
  <c r="AH111" i="14"/>
  <c r="AH119" i="14" s="1"/>
  <c r="AG111" i="14"/>
  <c r="AF111" i="14"/>
  <c r="AF119" i="14" s="1"/>
  <c r="AE111" i="14"/>
  <c r="AD111" i="14"/>
  <c r="AC111" i="14"/>
  <c r="AB111" i="14"/>
  <c r="AA111" i="14"/>
  <c r="Z111" i="14"/>
  <c r="Z119" i="14" s="1"/>
  <c r="Y111" i="14"/>
  <c r="X111" i="14"/>
  <c r="W111" i="14"/>
  <c r="V111" i="14"/>
  <c r="U111" i="14"/>
  <c r="T111" i="14"/>
  <c r="S111" i="14"/>
  <c r="R111" i="14"/>
  <c r="R119" i="14" s="1"/>
  <c r="Q111" i="14"/>
  <c r="P111" i="14"/>
  <c r="O111" i="14"/>
  <c r="N111" i="14"/>
  <c r="M111" i="14"/>
  <c r="L111" i="14"/>
  <c r="K111" i="14"/>
  <c r="J111" i="14"/>
  <c r="J119" i="14" s="1"/>
  <c r="I111" i="14"/>
  <c r="H111" i="14"/>
  <c r="G111" i="14"/>
  <c r="F111" i="14"/>
  <c r="E111" i="14"/>
  <c r="D111" i="14"/>
  <c r="AH110" i="14"/>
  <c r="AG110" i="14"/>
  <c r="AG123" i="14" s="1"/>
  <c r="AF110" i="14"/>
  <c r="AE110" i="14"/>
  <c r="AD110" i="14"/>
  <c r="AC110" i="14"/>
  <c r="AB110" i="14"/>
  <c r="AA110" i="14"/>
  <c r="Z110" i="14"/>
  <c r="Y110" i="14"/>
  <c r="Y123" i="14" s="1"/>
  <c r="X110" i="14"/>
  <c r="W110" i="14"/>
  <c r="V110" i="14"/>
  <c r="U110" i="14"/>
  <c r="T110" i="14"/>
  <c r="S110" i="14"/>
  <c r="R110" i="14"/>
  <c r="Q110" i="14"/>
  <c r="Q123" i="14" s="1"/>
  <c r="P110" i="14"/>
  <c r="O110" i="14"/>
  <c r="N110" i="14"/>
  <c r="M110" i="14"/>
  <c r="L110" i="14"/>
  <c r="K110" i="14"/>
  <c r="J110" i="14"/>
  <c r="I110" i="14"/>
  <c r="I123" i="14" s="1"/>
  <c r="H110" i="14"/>
  <c r="G110" i="14"/>
  <c r="F110" i="14"/>
  <c r="E110" i="14"/>
  <c r="D110" i="14"/>
  <c r="AH109" i="14"/>
  <c r="AG109" i="14"/>
  <c r="AF109" i="14"/>
  <c r="AE109" i="14"/>
  <c r="AD109" i="14"/>
  <c r="AC109" i="14"/>
  <c r="AB109" i="14"/>
  <c r="AA109" i="14"/>
  <c r="Z109" i="14"/>
  <c r="Y109" i="14"/>
  <c r="X109" i="14"/>
  <c r="W109" i="14"/>
  <c r="V109" i="14"/>
  <c r="U109" i="14"/>
  <c r="T109" i="14"/>
  <c r="S109" i="14"/>
  <c r="R109" i="14"/>
  <c r="Q109" i="14"/>
  <c r="P109" i="14"/>
  <c r="O109" i="14"/>
  <c r="N109" i="14"/>
  <c r="M109" i="14"/>
  <c r="L109" i="14"/>
  <c r="K109" i="14"/>
  <c r="J109" i="14"/>
  <c r="I109" i="14"/>
  <c r="H109" i="14"/>
  <c r="G109" i="14"/>
  <c r="F109" i="14"/>
  <c r="E109" i="14"/>
  <c r="D109" i="14"/>
  <c r="AH94" i="14"/>
  <c r="AH95" i="14" s="1"/>
  <c r="AG94" i="14"/>
  <c r="AG95" i="14" s="1"/>
  <c r="AF94" i="14"/>
  <c r="AF95" i="14" s="1"/>
  <c r="AE94" i="14"/>
  <c r="AE95" i="14" s="1"/>
  <c r="AD94" i="14"/>
  <c r="AD95" i="14" s="1"/>
  <c r="AC94" i="14"/>
  <c r="AC95" i="14" s="1"/>
  <c r="AB94" i="14"/>
  <c r="AB95" i="14" s="1"/>
  <c r="AA94" i="14"/>
  <c r="AA95" i="14" s="1"/>
  <c r="Z94" i="14"/>
  <c r="Z95" i="14" s="1"/>
  <c r="Y94" i="14"/>
  <c r="Y95" i="14" s="1"/>
  <c r="X94" i="14"/>
  <c r="X95" i="14" s="1"/>
  <c r="W94" i="14"/>
  <c r="W95" i="14" s="1"/>
  <c r="V94" i="14"/>
  <c r="V95" i="14" s="1"/>
  <c r="U94" i="14"/>
  <c r="U95" i="14" s="1"/>
  <c r="T94" i="14"/>
  <c r="T95" i="14" s="1"/>
  <c r="S94" i="14"/>
  <c r="S95" i="14" s="1"/>
  <c r="R94" i="14"/>
  <c r="R95" i="14" s="1"/>
  <c r="Q94" i="14"/>
  <c r="Q95" i="14" s="1"/>
  <c r="P94" i="14"/>
  <c r="P95" i="14" s="1"/>
  <c r="O94" i="14"/>
  <c r="O95" i="14" s="1"/>
  <c r="N94" i="14"/>
  <c r="N95" i="14" s="1"/>
  <c r="M94" i="14"/>
  <c r="M95" i="14" s="1"/>
  <c r="L94" i="14"/>
  <c r="L95" i="14" s="1"/>
  <c r="K94" i="14"/>
  <c r="K95" i="14" s="1"/>
  <c r="J94" i="14"/>
  <c r="J95" i="14" s="1"/>
  <c r="I94" i="14"/>
  <c r="I95" i="14" s="1"/>
  <c r="H94" i="14"/>
  <c r="H95" i="14" s="1"/>
  <c r="G94" i="14"/>
  <c r="G95" i="14" s="1"/>
  <c r="F94" i="14"/>
  <c r="F95" i="14" s="1"/>
  <c r="E94" i="14"/>
  <c r="E95" i="14" s="1"/>
  <c r="D94" i="14"/>
  <c r="D95" i="14" s="1"/>
  <c r="AH92" i="14"/>
  <c r="AH93" i="14" s="1"/>
  <c r="AG92" i="14"/>
  <c r="AG93" i="14" s="1"/>
  <c r="AF92" i="14"/>
  <c r="AF93" i="14" s="1"/>
  <c r="AE92" i="14"/>
  <c r="AE93" i="14" s="1"/>
  <c r="AD92" i="14"/>
  <c r="AD93" i="14" s="1"/>
  <c r="AC92" i="14"/>
  <c r="AC93" i="14" s="1"/>
  <c r="AB92" i="14"/>
  <c r="AB93" i="14" s="1"/>
  <c r="AA92" i="14"/>
  <c r="AA93" i="14" s="1"/>
  <c r="Z92" i="14"/>
  <c r="Z93" i="14" s="1"/>
  <c r="Y92" i="14"/>
  <c r="Y93" i="14" s="1"/>
  <c r="X92" i="14"/>
  <c r="X93" i="14" s="1"/>
  <c r="W92" i="14"/>
  <c r="W93" i="14" s="1"/>
  <c r="V92" i="14"/>
  <c r="V93" i="14" s="1"/>
  <c r="U92" i="14"/>
  <c r="U93" i="14" s="1"/>
  <c r="T92" i="14"/>
  <c r="T93" i="14" s="1"/>
  <c r="S92" i="14"/>
  <c r="S93" i="14" s="1"/>
  <c r="R92" i="14"/>
  <c r="R93" i="14" s="1"/>
  <c r="Q92" i="14"/>
  <c r="Q93" i="14" s="1"/>
  <c r="P92" i="14"/>
  <c r="P93" i="14" s="1"/>
  <c r="O92" i="14"/>
  <c r="O93" i="14" s="1"/>
  <c r="N92" i="14"/>
  <c r="N93" i="14" s="1"/>
  <c r="M92" i="14"/>
  <c r="M93" i="14" s="1"/>
  <c r="L92" i="14"/>
  <c r="L93" i="14" s="1"/>
  <c r="K92" i="14"/>
  <c r="K93" i="14" s="1"/>
  <c r="J92" i="14"/>
  <c r="J93" i="14" s="1"/>
  <c r="I92" i="14"/>
  <c r="I93" i="14" s="1"/>
  <c r="H92" i="14"/>
  <c r="H93" i="14" s="1"/>
  <c r="G92" i="14"/>
  <c r="G93" i="14" s="1"/>
  <c r="F92" i="14"/>
  <c r="F93" i="14" s="1"/>
  <c r="E92" i="14"/>
  <c r="E93" i="14" s="1"/>
  <c r="D92" i="14"/>
  <c r="D93" i="14" s="1"/>
  <c r="AH90" i="14"/>
  <c r="AH91" i="14" s="1"/>
  <c r="AG90" i="14"/>
  <c r="AF90" i="14"/>
  <c r="AF91" i="14" s="1"/>
  <c r="AE90" i="14"/>
  <c r="AE91" i="14" s="1"/>
  <c r="AD90" i="14"/>
  <c r="AC90" i="14"/>
  <c r="AC91" i="14" s="1"/>
  <c r="AB90" i="14"/>
  <c r="AB91" i="14" s="1"/>
  <c r="AA90" i="14"/>
  <c r="AA91" i="14" s="1"/>
  <c r="Z90" i="14"/>
  <c r="Z91" i="14" s="1"/>
  <c r="Y90" i="14"/>
  <c r="X90" i="14"/>
  <c r="X91" i="14" s="1"/>
  <c r="W90" i="14"/>
  <c r="W91" i="14" s="1"/>
  <c r="V90" i="14"/>
  <c r="U90" i="14"/>
  <c r="T90" i="14"/>
  <c r="T91" i="14" s="1"/>
  <c r="S90" i="14"/>
  <c r="S91" i="14" s="1"/>
  <c r="R90" i="14"/>
  <c r="R91" i="14" s="1"/>
  <c r="Q90" i="14"/>
  <c r="P90" i="14"/>
  <c r="P91" i="14" s="1"/>
  <c r="O90" i="14"/>
  <c r="O91" i="14" s="1"/>
  <c r="N90" i="14"/>
  <c r="M90" i="14"/>
  <c r="M91" i="14" s="1"/>
  <c r="L90" i="14"/>
  <c r="L91" i="14" s="1"/>
  <c r="K90" i="14"/>
  <c r="K91" i="14" s="1"/>
  <c r="J90" i="14"/>
  <c r="J91" i="14" s="1"/>
  <c r="I90" i="14"/>
  <c r="H90" i="14"/>
  <c r="H91" i="14" s="1"/>
  <c r="G90" i="14"/>
  <c r="G91" i="14" s="1"/>
  <c r="F90" i="14"/>
  <c r="E90" i="14"/>
  <c r="E91" i="14" s="1"/>
  <c r="D90" i="14"/>
  <c r="D91" i="14" s="1"/>
  <c r="AH116" i="15"/>
  <c r="AG116" i="15"/>
  <c r="AF116" i="15"/>
  <c r="AE116" i="15"/>
  <c r="AD116" i="15"/>
  <c r="AC116" i="15"/>
  <c r="AB116" i="15"/>
  <c r="AA116" i="15"/>
  <c r="Z116" i="15"/>
  <c r="Y116" i="15"/>
  <c r="X116" i="15"/>
  <c r="W116" i="15"/>
  <c r="V116" i="15"/>
  <c r="U116" i="15"/>
  <c r="T116" i="15"/>
  <c r="S116" i="15"/>
  <c r="R116" i="15"/>
  <c r="Q116" i="15"/>
  <c r="P116" i="15"/>
  <c r="O116" i="15"/>
  <c r="N116" i="15"/>
  <c r="M116" i="15"/>
  <c r="L116" i="15"/>
  <c r="K116" i="15"/>
  <c r="J116" i="15"/>
  <c r="I116" i="15"/>
  <c r="H116" i="15"/>
  <c r="G116" i="15"/>
  <c r="F116" i="15"/>
  <c r="E116" i="15"/>
  <c r="D116" i="15"/>
  <c r="AH115" i="15"/>
  <c r="AG115" i="15"/>
  <c r="AF115" i="15"/>
  <c r="AE115" i="15"/>
  <c r="AD115" i="15"/>
  <c r="AC115" i="15"/>
  <c r="AB115" i="15"/>
  <c r="AA115" i="15"/>
  <c r="Z115" i="15"/>
  <c r="Y115" i="15"/>
  <c r="X115" i="15"/>
  <c r="W115" i="15"/>
  <c r="V115" i="15"/>
  <c r="U115" i="15"/>
  <c r="T115" i="15"/>
  <c r="S115" i="15"/>
  <c r="R115" i="15"/>
  <c r="Q115" i="15"/>
  <c r="P115" i="15"/>
  <c r="O115" i="15"/>
  <c r="N115" i="15"/>
  <c r="M115" i="15"/>
  <c r="L115" i="15"/>
  <c r="K115" i="15"/>
  <c r="J115" i="15"/>
  <c r="I115" i="15"/>
  <c r="H115" i="15"/>
  <c r="G115" i="15"/>
  <c r="F115" i="15"/>
  <c r="E115" i="15"/>
  <c r="D115" i="15"/>
  <c r="AH114" i="15"/>
  <c r="AH125" i="15" s="1"/>
  <c r="AG114" i="15"/>
  <c r="AF114" i="15"/>
  <c r="AE114" i="15"/>
  <c r="AD114" i="15"/>
  <c r="AC114" i="15"/>
  <c r="AB114" i="15"/>
  <c r="AA114" i="15"/>
  <c r="Z114" i="15"/>
  <c r="Y114" i="15"/>
  <c r="X114" i="15"/>
  <c r="W114" i="15"/>
  <c r="V114" i="15"/>
  <c r="U114" i="15"/>
  <c r="T114" i="15"/>
  <c r="S114" i="15"/>
  <c r="R114" i="15"/>
  <c r="Q114" i="15"/>
  <c r="P114" i="15"/>
  <c r="O114" i="15"/>
  <c r="N114" i="15"/>
  <c r="M114" i="15"/>
  <c r="L114" i="15"/>
  <c r="K114" i="15"/>
  <c r="J114" i="15"/>
  <c r="I114" i="15"/>
  <c r="H114" i="15"/>
  <c r="G114" i="15"/>
  <c r="F114" i="15"/>
  <c r="E114" i="15"/>
  <c r="D114" i="15"/>
  <c r="AH113" i="15"/>
  <c r="AG113" i="15"/>
  <c r="AF113" i="15"/>
  <c r="AE113" i="15"/>
  <c r="AD113" i="15"/>
  <c r="AC113" i="15"/>
  <c r="AB113" i="15"/>
  <c r="AA113" i="15"/>
  <c r="Z113" i="15"/>
  <c r="Y113" i="15"/>
  <c r="X113" i="15"/>
  <c r="W113" i="15"/>
  <c r="V113" i="15"/>
  <c r="U113" i="15"/>
  <c r="T113" i="15"/>
  <c r="S113" i="15"/>
  <c r="R113" i="15"/>
  <c r="Q113" i="15"/>
  <c r="P113" i="15"/>
  <c r="O113" i="15"/>
  <c r="N113" i="15"/>
  <c r="M113" i="15"/>
  <c r="L113" i="15"/>
  <c r="K113" i="15"/>
  <c r="J113" i="15"/>
  <c r="I113" i="15"/>
  <c r="H113" i="15"/>
  <c r="G113" i="15"/>
  <c r="F113" i="15"/>
  <c r="E113" i="15"/>
  <c r="D113" i="15"/>
  <c r="AH112" i="15"/>
  <c r="AG112" i="15"/>
  <c r="AF112" i="15"/>
  <c r="AE112" i="15"/>
  <c r="AD112" i="15"/>
  <c r="AC112" i="15"/>
  <c r="AB112" i="15"/>
  <c r="AA112" i="15"/>
  <c r="Z112" i="15"/>
  <c r="Y112" i="15"/>
  <c r="X112" i="15"/>
  <c r="W112" i="15"/>
  <c r="V112" i="15"/>
  <c r="U112" i="15"/>
  <c r="T112" i="15"/>
  <c r="S112" i="15"/>
  <c r="R112" i="15"/>
  <c r="Q112" i="15"/>
  <c r="P112" i="15"/>
  <c r="O112" i="15"/>
  <c r="N112" i="15"/>
  <c r="M112" i="15"/>
  <c r="L112" i="15"/>
  <c r="K112" i="15"/>
  <c r="J112" i="15"/>
  <c r="I112" i="15"/>
  <c r="H112" i="15"/>
  <c r="G112" i="15"/>
  <c r="F112" i="15"/>
  <c r="E112" i="15"/>
  <c r="D112" i="15"/>
  <c r="AH111" i="15"/>
  <c r="AG111" i="15"/>
  <c r="AF111" i="15"/>
  <c r="AE111" i="15"/>
  <c r="AD111" i="15"/>
  <c r="AC111" i="15"/>
  <c r="AB111" i="15"/>
  <c r="AA111" i="15"/>
  <c r="Z111" i="15"/>
  <c r="Y111" i="15"/>
  <c r="X111" i="15"/>
  <c r="W111" i="15"/>
  <c r="V111" i="15"/>
  <c r="U111" i="15"/>
  <c r="T111" i="15"/>
  <c r="S111" i="15"/>
  <c r="R111" i="15"/>
  <c r="Q111" i="15"/>
  <c r="P111" i="15"/>
  <c r="O111" i="15"/>
  <c r="N111" i="15"/>
  <c r="M111" i="15"/>
  <c r="L111" i="15"/>
  <c r="K111" i="15"/>
  <c r="J111" i="15"/>
  <c r="I111" i="15"/>
  <c r="H111" i="15"/>
  <c r="G111" i="15"/>
  <c r="F111" i="15"/>
  <c r="E111" i="15"/>
  <c r="D111" i="15"/>
  <c r="AH110" i="15"/>
  <c r="AG110" i="15"/>
  <c r="AF110" i="15"/>
  <c r="AE110" i="15"/>
  <c r="AD110" i="15"/>
  <c r="AC110" i="15"/>
  <c r="AB110" i="15"/>
  <c r="AA110" i="15"/>
  <c r="Z110" i="15"/>
  <c r="Y110" i="15"/>
  <c r="X110" i="15"/>
  <c r="W110" i="15"/>
  <c r="V110" i="15"/>
  <c r="U110" i="15"/>
  <c r="T110" i="15"/>
  <c r="S110" i="15"/>
  <c r="R110" i="15"/>
  <c r="Q110" i="15"/>
  <c r="P110" i="15"/>
  <c r="O110" i="15"/>
  <c r="N110" i="15"/>
  <c r="M110" i="15"/>
  <c r="L110" i="15"/>
  <c r="K110" i="15"/>
  <c r="J110" i="15"/>
  <c r="I110" i="15"/>
  <c r="H110" i="15"/>
  <c r="G110" i="15"/>
  <c r="F110" i="15"/>
  <c r="E110" i="15"/>
  <c r="D110" i="15"/>
  <c r="AH109" i="15"/>
  <c r="AG109" i="15"/>
  <c r="AF109" i="15"/>
  <c r="AE109" i="15"/>
  <c r="AD109" i="15"/>
  <c r="AC109" i="15"/>
  <c r="AB109" i="15"/>
  <c r="AA109" i="15"/>
  <c r="Z109" i="15"/>
  <c r="Y109" i="15"/>
  <c r="X109" i="15"/>
  <c r="W109" i="15"/>
  <c r="V109" i="15"/>
  <c r="U109" i="15"/>
  <c r="T109" i="15"/>
  <c r="S109" i="15"/>
  <c r="R109" i="15"/>
  <c r="Q109" i="15"/>
  <c r="P109" i="15"/>
  <c r="O109" i="15"/>
  <c r="N109" i="15"/>
  <c r="M109" i="15"/>
  <c r="L109" i="15"/>
  <c r="K109" i="15"/>
  <c r="J109" i="15"/>
  <c r="I109" i="15"/>
  <c r="H109" i="15"/>
  <c r="G109" i="15"/>
  <c r="F109" i="15"/>
  <c r="E109" i="15"/>
  <c r="D109" i="15"/>
  <c r="AH94" i="15"/>
  <c r="AH95" i="15" s="1"/>
  <c r="AG94" i="15"/>
  <c r="AG95" i="15" s="1"/>
  <c r="AF94" i="15"/>
  <c r="AF95" i="15" s="1"/>
  <c r="AE94" i="15"/>
  <c r="AE95" i="15" s="1"/>
  <c r="AD94" i="15"/>
  <c r="AD95" i="15" s="1"/>
  <c r="AC94" i="15"/>
  <c r="AC95" i="15" s="1"/>
  <c r="AB94" i="15"/>
  <c r="AB95" i="15" s="1"/>
  <c r="AA94" i="15"/>
  <c r="AA95" i="15" s="1"/>
  <c r="Z94" i="15"/>
  <c r="Z95" i="15" s="1"/>
  <c r="Y94" i="15"/>
  <c r="Y95" i="15" s="1"/>
  <c r="X94" i="15"/>
  <c r="X95" i="15" s="1"/>
  <c r="W94" i="15"/>
  <c r="W95" i="15" s="1"/>
  <c r="V94" i="15"/>
  <c r="V95" i="15" s="1"/>
  <c r="U94" i="15"/>
  <c r="U95" i="15" s="1"/>
  <c r="T94" i="15"/>
  <c r="T95" i="15" s="1"/>
  <c r="S94" i="15"/>
  <c r="S95" i="15" s="1"/>
  <c r="R94" i="15"/>
  <c r="R95" i="15" s="1"/>
  <c r="Q94" i="15"/>
  <c r="Q95" i="15" s="1"/>
  <c r="P94" i="15"/>
  <c r="P95" i="15" s="1"/>
  <c r="O94" i="15"/>
  <c r="O95" i="15" s="1"/>
  <c r="N94" i="15"/>
  <c r="N95" i="15" s="1"/>
  <c r="M94" i="15"/>
  <c r="M95" i="15" s="1"/>
  <c r="L94" i="15"/>
  <c r="L95" i="15" s="1"/>
  <c r="K94" i="15"/>
  <c r="K95" i="15" s="1"/>
  <c r="J94" i="15"/>
  <c r="J95" i="15" s="1"/>
  <c r="I94" i="15"/>
  <c r="I95" i="15" s="1"/>
  <c r="H94" i="15"/>
  <c r="H95" i="15" s="1"/>
  <c r="G94" i="15"/>
  <c r="G95" i="15" s="1"/>
  <c r="F94" i="15"/>
  <c r="F95" i="15" s="1"/>
  <c r="E94" i="15"/>
  <c r="E95" i="15" s="1"/>
  <c r="D94" i="15"/>
  <c r="D95" i="15" s="1"/>
  <c r="AH92" i="15"/>
  <c r="AH93" i="15" s="1"/>
  <c r="AG92" i="15"/>
  <c r="AG93" i="15" s="1"/>
  <c r="AF92" i="15"/>
  <c r="AF93" i="15" s="1"/>
  <c r="AE92" i="15"/>
  <c r="AE93" i="15" s="1"/>
  <c r="AD92" i="15"/>
  <c r="AD93" i="15" s="1"/>
  <c r="AC92" i="15"/>
  <c r="AC93" i="15" s="1"/>
  <c r="AB92" i="15"/>
  <c r="AB93" i="15" s="1"/>
  <c r="AA92" i="15"/>
  <c r="AA93" i="15" s="1"/>
  <c r="Z92" i="15"/>
  <c r="Z93" i="15" s="1"/>
  <c r="Y92" i="15"/>
  <c r="Y93" i="15" s="1"/>
  <c r="X92" i="15"/>
  <c r="X93" i="15" s="1"/>
  <c r="W92" i="15"/>
  <c r="W93" i="15" s="1"/>
  <c r="V92" i="15"/>
  <c r="V93" i="15" s="1"/>
  <c r="U92" i="15"/>
  <c r="U93" i="15" s="1"/>
  <c r="T92" i="15"/>
  <c r="T93" i="15" s="1"/>
  <c r="S92" i="15"/>
  <c r="S93" i="15" s="1"/>
  <c r="R92" i="15"/>
  <c r="R93" i="15" s="1"/>
  <c r="Q92" i="15"/>
  <c r="Q93" i="15" s="1"/>
  <c r="P92" i="15"/>
  <c r="P93" i="15" s="1"/>
  <c r="O92" i="15"/>
  <c r="O93" i="15" s="1"/>
  <c r="N92" i="15"/>
  <c r="N93" i="15" s="1"/>
  <c r="M92" i="15"/>
  <c r="M93" i="15" s="1"/>
  <c r="L92" i="15"/>
  <c r="L93" i="15" s="1"/>
  <c r="K92" i="15"/>
  <c r="K93" i="15" s="1"/>
  <c r="J92" i="15"/>
  <c r="J93" i="15" s="1"/>
  <c r="I92" i="15"/>
  <c r="I93" i="15" s="1"/>
  <c r="H92" i="15"/>
  <c r="H93" i="15" s="1"/>
  <c r="G92" i="15"/>
  <c r="G93" i="15" s="1"/>
  <c r="F92" i="15"/>
  <c r="F93" i="15" s="1"/>
  <c r="E92" i="15"/>
  <c r="E93" i="15" s="1"/>
  <c r="D92" i="15"/>
  <c r="D93" i="15" s="1"/>
  <c r="AH90" i="15"/>
  <c r="AH91" i="15" s="1"/>
  <c r="AG90" i="15"/>
  <c r="AG91" i="15" s="1"/>
  <c r="AF90" i="15"/>
  <c r="AF91" i="15" s="1"/>
  <c r="AE90" i="15"/>
  <c r="AE91" i="15" s="1"/>
  <c r="AD90" i="15"/>
  <c r="AC90" i="15"/>
  <c r="AB90" i="15"/>
  <c r="AB91" i="15" s="1"/>
  <c r="AA90" i="15"/>
  <c r="AA91" i="15" s="1"/>
  <c r="Z90" i="15"/>
  <c r="Z91" i="15" s="1"/>
  <c r="Y90" i="15"/>
  <c r="Y91" i="15" s="1"/>
  <c r="X90" i="15"/>
  <c r="X91" i="15" s="1"/>
  <c r="W90" i="15"/>
  <c r="W91" i="15" s="1"/>
  <c r="V90" i="15"/>
  <c r="U90" i="15"/>
  <c r="T90" i="15"/>
  <c r="T91" i="15" s="1"/>
  <c r="S90" i="15"/>
  <c r="S91" i="15" s="1"/>
  <c r="R90" i="15"/>
  <c r="Q90" i="15"/>
  <c r="Q91" i="15" s="1"/>
  <c r="P90" i="15"/>
  <c r="P91" i="15" s="1"/>
  <c r="O90" i="15"/>
  <c r="O91" i="15" s="1"/>
  <c r="N90" i="15"/>
  <c r="M90" i="15"/>
  <c r="L90" i="15"/>
  <c r="L91" i="15" s="1"/>
  <c r="K90" i="15"/>
  <c r="J90" i="15"/>
  <c r="J91" i="15" s="1"/>
  <c r="I90" i="15"/>
  <c r="I91" i="15" s="1"/>
  <c r="H90" i="15"/>
  <c r="H91" i="15" s="1"/>
  <c r="G90" i="15"/>
  <c r="G91" i="15" s="1"/>
  <c r="F90" i="15"/>
  <c r="F91" i="15" s="1"/>
  <c r="E90" i="15"/>
  <c r="D90" i="15"/>
  <c r="D91" i="15" s="1"/>
  <c r="AH116" i="5"/>
  <c r="AG116" i="5"/>
  <c r="AF116" i="5"/>
  <c r="AE116" i="5"/>
  <c r="AD116" i="5"/>
  <c r="AC116" i="5"/>
  <c r="AB116" i="5"/>
  <c r="AA116" i="5"/>
  <c r="Z116" i="5"/>
  <c r="Y116" i="5"/>
  <c r="X116" i="5"/>
  <c r="W116" i="5"/>
  <c r="V116" i="5"/>
  <c r="U116" i="5"/>
  <c r="T116" i="5"/>
  <c r="S116" i="5"/>
  <c r="R116" i="5"/>
  <c r="Q116" i="5"/>
  <c r="P116" i="5"/>
  <c r="O116" i="5"/>
  <c r="N116" i="5"/>
  <c r="M116" i="5"/>
  <c r="L116" i="5"/>
  <c r="K116" i="5"/>
  <c r="J116" i="5"/>
  <c r="I116" i="5"/>
  <c r="H116" i="5"/>
  <c r="G116" i="5"/>
  <c r="F116" i="5"/>
  <c r="E116" i="5"/>
  <c r="D116" i="5"/>
  <c r="AH115" i="5"/>
  <c r="AG115" i="5"/>
  <c r="AF115" i="5"/>
  <c r="AE115" i="5"/>
  <c r="AD115" i="5"/>
  <c r="AC115" i="5"/>
  <c r="AB115" i="5"/>
  <c r="AA115" i="5"/>
  <c r="Z115" i="5"/>
  <c r="Y115" i="5"/>
  <c r="X115" i="5"/>
  <c r="W115" i="5"/>
  <c r="V115" i="5"/>
  <c r="U115" i="5"/>
  <c r="T115" i="5"/>
  <c r="S115" i="5"/>
  <c r="R115" i="5"/>
  <c r="Q115" i="5"/>
  <c r="P115" i="5"/>
  <c r="O115" i="5"/>
  <c r="N115" i="5"/>
  <c r="M115" i="5"/>
  <c r="L115" i="5"/>
  <c r="K115" i="5"/>
  <c r="J115" i="5"/>
  <c r="I115" i="5"/>
  <c r="H115" i="5"/>
  <c r="G115" i="5"/>
  <c r="F115" i="5"/>
  <c r="E115" i="5"/>
  <c r="D115" i="5"/>
  <c r="AH114" i="5"/>
  <c r="AG114" i="5"/>
  <c r="AF114" i="5"/>
  <c r="AE114" i="5"/>
  <c r="AD114" i="5"/>
  <c r="AC114" i="5"/>
  <c r="AB114" i="5"/>
  <c r="AA114" i="5"/>
  <c r="Z114" i="5"/>
  <c r="Y114" i="5"/>
  <c r="X114" i="5"/>
  <c r="W114" i="5"/>
  <c r="V114" i="5"/>
  <c r="U114" i="5"/>
  <c r="T114" i="5"/>
  <c r="S114" i="5"/>
  <c r="R114" i="5"/>
  <c r="Q114" i="5"/>
  <c r="P114" i="5"/>
  <c r="O114" i="5"/>
  <c r="N114" i="5"/>
  <c r="M114" i="5"/>
  <c r="L114" i="5"/>
  <c r="K114" i="5"/>
  <c r="J114" i="5"/>
  <c r="I114" i="5"/>
  <c r="H114" i="5"/>
  <c r="G114" i="5"/>
  <c r="F114" i="5"/>
  <c r="E114" i="5"/>
  <c r="D114" i="5"/>
  <c r="AH113" i="5"/>
  <c r="AG113" i="5"/>
  <c r="AF113" i="5"/>
  <c r="AE113" i="5"/>
  <c r="AD113" i="5"/>
  <c r="AC113" i="5"/>
  <c r="AB113" i="5"/>
  <c r="AA113" i="5"/>
  <c r="Z113" i="5"/>
  <c r="Y113" i="5"/>
  <c r="X113" i="5"/>
  <c r="W113" i="5"/>
  <c r="V113" i="5"/>
  <c r="U113" i="5"/>
  <c r="T113" i="5"/>
  <c r="S113" i="5"/>
  <c r="R113" i="5"/>
  <c r="Q113" i="5"/>
  <c r="P113" i="5"/>
  <c r="O113" i="5"/>
  <c r="N113" i="5"/>
  <c r="M113" i="5"/>
  <c r="L113" i="5"/>
  <c r="K113" i="5"/>
  <c r="J113" i="5"/>
  <c r="I113" i="5"/>
  <c r="H113" i="5"/>
  <c r="G113" i="5"/>
  <c r="F113" i="5"/>
  <c r="E113" i="5"/>
  <c r="D113" i="5"/>
  <c r="AH112" i="5"/>
  <c r="AG112" i="5"/>
  <c r="AF112" i="5"/>
  <c r="AE112" i="5"/>
  <c r="AD112" i="5"/>
  <c r="AC112" i="5"/>
  <c r="AB112" i="5"/>
  <c r="AA112" i="5"/>
  <c r="Z112" i="5"/>
  <c r="Y112" i="5"/>
  <c r="X112" i="5"/>
  <c r="W112" i="5"/>
  <c r="V112" i="5"/>
  <c r="U112" i="5"/>
  <c r="T112" i="5"/>
  <c r="S112" i="5"/>
  <c r="R112" i="5"/>
  <c r="Q112" i="5"/>
  <c r="P112" i="5"/>
  <c r="O112" i="5"/>
  <c r="N112" i="5"/>
  <c r="M112" i="5"/>
  <c r="L112" i="5"/>
  <c r="K112" i="5"/>
  <c r="J112" i="5"/>
  <c r="I112" i="5"/>
  <c r="H112" i="5"/>
  <c r="G112" i="5"/>
  <c r="F112" i="5"/>
  <c r="E112" i="5"/>
  <c r="D112" i="5"/>
  <c r="AH111" i="5"/>
  <c r="AG111" i="5"/>
  <c r="AF111" i="5"/>
  <c r="AE111" i="5"/>
  <c r="AD111" i="5"/>
  <c r="AC111" i="5"/>
  <c r="AB111" i="5"/>
  <c r="AA111" i="5"/>
  <c r="Z111" i="5"/>
  <c r="Y111" i="5"/>
  <c r="X111" i="5"/>
  <c r="W111" i="5"/>
  <c r="V111" i="5"/>
  <c r="U111" i="5"/>
  <c r="T111" i="5"/>
  <c r="S111" i="5"/>
  <c r="R111" i="5"/>
  <c r="Q111" i="5"/>
  <c r="P111" i="5"/>
  <c r="O111" i="5"/>
  <c r="N111" i="5"/>
  <c r="M111" i="5"/>
  <c r="L111" i="5"/>
  <c r="K111" i="5"/>
  <c r="J111" i="5"/>
  <c r="I111" i="5"/>
  <c r="H111" i="5"/>
  <c r="G111" i="5"/>
  <c r="F111" i="5"/>
  <c r="E111" i="5"/>
  <c r="D111" i="5"/>
  <c r="AH110" i="5"/>
  <c r="AG110" i="5"/>
  <c r="AF110" i="5"/>
  <c r="AE110" i="5"/>
  <c r="AD110" i="5"/>
  <c r="AC110" i="5"/>
  <c r="AB110" i="5"/>
  <c r="AA110" i="5"/>
  <c r="Z110" i="5"/>
  <c r="Y110" i="5"/>
  <c r="X110" i="5"/>
  <c r="W110" i="5"/>
  <c r="V110" i="5"/>
  <c r="U110" i="5"/>
  <c r="T110" i="5"/>
  <c r="S110" i="5"/>
  <c r="R110" i="5"/>
  <c r="Q110" i="5"/>
  <c r="P110" i="5"/>
  <c r="O110" i="5"/>
  <c r="N110" i="5"/>
  <c r="M110" i="5"/>
  <c r="L110" i="5"/>
  <c r="K110" i="5"/>
  <c r="J110" i="5"/>
  <c r="I110" i="5"/>
  <c r="H110" i="5"/>
  <c r="G110" i="5"/>
  <c r="F110" i="5"/>
  <c r="E110" i="5"/>
  <c r="D110" i="5"/>
  <c r="AH109" i="5"/>
  <c r="AG109" i="5"/>
  <c r="AF109" i="5"/>
  <c r="AE109" i="5"/>
  <c r="AD109" i="5"/>
  <c r="AC109" i="5"/>
  <c r="AB109" i="5"/>
  <c r="AA109" i="5"/>
  <c r="Z109" i="5"/>
  <c r="Y109" i="5"/>
  <c r="X109" i="5"/>
  <c r="W109" i="5"/>
  <c r="V109" i="5"/>
  <c r="U109" i="5"/>
  <c r="T109" i="5"/>
  <c r="S109" i="5"/>
  <c r="R109" i="5"/>
  <c r="Q109" i="5"/>
  <c r="P109" i="5"/>
  <c r="O109" i="5"/>
  <c r="N109" i="5"/>
  <c r="M109" i="5"/>
  <c r="L109" i="5"/>
  <c r="K109" i="5"/>
  <c r="J109" i="5"/>
  <c r="I109" i="5"/>
  <c r="H109" i="5"/>
  <c r="G109" i="5"/>
  <c r="F109" i="5"/>
  <c r="E109" i="5"/>
  <c r="D109" i="5"/>
  <c r="AH94" i="5"/>
  <c r="AH95" i="5" s="1"/>
  <c r="AG94" i="5"/>
  <c r="AG95" i="5" s="1"/>
  <c r="AF94" i="5"/>
  <c r="AF95" i="5" s="1"/>
  <c r="AE94" i="5"/>
  <c r="AE95" i="5" s="1"/>
  <c r="AD94" i="5"/>
  <c r="AD95" i="5" s="1"/>
  <c r="AC94" i="5"/>
  <c r="AC95" i="5" s="1"/>
  <c r="AB94" i="5"/>
  <c r="AB95" i="5" s="1"/>
  <c r="AA94" i="5"/>
  <c r="AA95" i="5" s="1"/>
  <c r="Z94" i="5"/>
  <c r="Z95" i="5" s="1"/>
  <c r="Y94" i="5"/>
  <c r="Y95" i="5" s="1"/>
  <c r="X94" i="5"/>
  <c r="X95" i="5" s="1"/>
  <c r="W94" i="5"/>
  <c r="W95" i="5" s="1"/>
  <c r="V94" i="5"/>
  <c r="V95" i="5" s="1"/>
  <c r="U94" i="5"/>
  <c r="U95" i="5" s="1"/>
  <c r="T94" i="5"/>
  <c r="T95" i="5" s="1"/>
  <c r="S94" i="5"/>
  <c r="S95" i="5" s="1"/>
  <c r="R94" i="5"/>
  <c r="R95" i="5" s="1"/>
  <c r="Q94" i="5"/>
  <c r="Q95" i="5" s="1"/>
  <c r="P94" i="5"/>
  <c r="P95" i="5" s="1"/>
  <c r="O94" i="5"/>
  <c r="O95" i="5" s="1"/>
  <c r="N94" i="5"/>
  <c r="N95" i="5" s="1"/>
  <c r="M94" i="5"/>
  <c r="M95" i="5" s="1"/>
  <c r="L94" i="5"/>
  <c r="L95" i="5" s="1"/>
  <c r="K94" i="5"/>
  <c r="K95" i="5" s="1"/>
  <c r="J94" i="5"/>
  <c r="J95" i="5" s="1"/>
  <c r="I94" i="5"/>
  <c r="I95" i="5" s="1"/>
  <c r="H94" i="5"/>
  <c r="H95" i="5" s="1"/>
  <c r="G94" i="5"/>
  <c r="G95" i="5" s="1"/>
  <c r="F94" i="5"/>
  <c r="F95" i="5" s="1"/>
  <c r="E94" i="5"/>
  <c r="E95" i="5" s="1"/>
  <c r="D94" i="5"/>
  <c r="D95" i="5" s="1"/>
  <c r="AH92" i="5"/>
  <c r="AH93" i="5" s="1"/>
  <c r="AG92" i="5"/>
  <c r="AG93" i="5" s="1"/>
  <c r="AF92" i="5"/>
  <c r="AF93" i="5" s="1"/>
  <c r="AE92" i="5"/>
  <c r="AE93" i="5" s="1"/>
  <c r="AD92" i="5"/>
  <c r="AD93" i="5" s="1"/>
  <c r="AC92" i="5"/>
  <c r="AC93" i="5" s="1"/>
  <c r="AB92" i="5"/>
  <c r="AB93" i="5" s="1"/>
  <c r="AA92" i="5"/>
  <c r="AA93" i="5" s="1"/>
  <c r="Z92" i="5"/>
  <c r="Z93" i="5" s="1"/>
  <c r="Y92" i="5"/>
  <c r="Y93" i="5" s="1"/>
  <c r="X92" i="5"/>
  <c r="X93" i="5" s="1"/>
  <c r="W92" i="5"/>
  <c r="W93" i="5" s="1"/>
  <c r="V92" i="5"/>
  <c r="V93" i="5" s="1"/>
  <c r="U92" i="5"/>
  <c r="U93" i="5" s="1"/>
  <c r="T92" i="5"/>
  <c r="T93" i="5" s="1"/>
  <c r="S92" i="5"/>
  <c r="S93" i="5" s="1"/>
  <c r="R92" i="5"/>
  <c r="R93" i="5" s="1"/>
  <c r="Q92" i="5"/>
  <c r="Q93" i="5" s="1"/>
  <c r="P92" i="5"/>
  <c r="P93" i="5" s="1"/>
  <c r="O92" i="5"/>
  <c r="O93" i="5" s="1"/>
  <c r="N92" i="5"/>
  <c r="N93" i="5" s="1"/>
  <c r="M92" i="5"/>
  <c r="M93" i="5" s="1"/>
  <c r="L92" i="5"/>
  <c r="L93" i="5" s="1"/>
  <c r="K92" i="5"/>
  <c r="K93" i="5" s="1"/>
  <c r="J92" i="5"/>
  <c r="J93" i="5" s="1"/>
  <c r="I92" i="5"/>
  <c r="I93" i="5" s="1"/>
  <c r="H92" i="5"/>
  <c r="H93" i="5" s="1"/>
  <c r="G92" i="5"/>
  <c r="G93" i="5" s="1"/>
  <c r="F92" i="5"/>
  <c r="F93" i="5" s="1"/>
  <c r="E92" i="5"/>
  <c r="E93" i="5" s="1"/>
  <c r="D92" i="5"/>
  <c r="D93" i="5" s="1"/>
  <c r="AH90" i="5"/>
  <c r="AH91" i="5" s="1"/>
  <c r="AG90" i="5"/>
  <c r="AG91" i="5" s="1"/>
  <c r="AF90" i="5"/>
  <c r="AF91" i="5" s="1"/>
  <c r="AE90" i="5"/>
  <c r="AD90" i="5"/>
  <c r="AD91" i="5" s="1"/>
  <c r="AC90" i="5"/>
  <c r="AC91" i="5" s="1"/>
  <c r="AB90" i="5"/>
  <c r="AB91" i="5" s="1"/>
  <c r="AA90" i="5"/>
  <c r="AA91" i="5" s="1"/>
  <c r="Z90" i="5"/>
  <c r="Z91" i="5" s="1"/>
  <c r="Y90" i="5"/>
  <c r="Y91" i="5" s="1"/>
  <c r="X90" i="5"/>
  <c r="X91" i="5" s="1"/>
  <c r="W90" i="5"/>
  <c r="V90" i="5"/>
  <c r="V91" i="5" s="1"/>
  <c r="U90" i="5"/>
  <c r="U91" i="5" s="1"/>
  <c r="T90" i="5"/>
  <c r="T91" i="5" s="1"/>
  <c r="S90" i="5"/>
  <c r="S91" i="5" s="1"/>
  <c r="R90" i="5"/>
  <c r="Q90" i="5"/>
  <c r="Q91" i="5" s="1"/>
  <c r="P90" i="5"/>
  <c r="P91" i="5" s="1"/>
  <c r="O90" i="5"/>
  <c r="N90" i="5"/>
  <c r="N91" i="5" s="1"/>
  <c r="M90" i="5"/>
  <c r="M91" i="5" s="1"/>
  <c r="L90" i="5"/>
  <c r="L91" i="5" s="1"/>
  <c r="K90" i="5"/>
  <c r="K91" i="5" s="1"/>
  <c r="J90" i="5"/>
  <c r="J91" i="5" s="1"/>
  <c r="I90" i="5"/>
  <c r="I91" i="5" s="1"/>
  <c r="H90" i="5"/>
  <c r="H91" i="5" s="1"/>
  <c r="G90" i="5"/>
  <c r="F90" i="5"/>
  <c r="F91" i="5" s="1"/>
  <c r="E90" i="5"/>
  <c r="E91" i="5" s="1"/>
  <c r="D90" i="5"/>
  <c r="D91" i="5" s="1"/>
  <c r="Z50" i="3" l="1"/>
  <c r="AH123" i="11"/>
  <c r="O121" i="11"/>
  <c r="AF121" i="9"/>
  <c r="F123" i="7"/>
  <c r="N123" i="7"/>
  <c r="V123" i="7"/>
  <c r="AD123" i="7"/>
  <c r="G119" i="7"/>
  <c r="O119" i="7"/>
  <c r="W119" i="7"/>
  <c r="AE119" i="7"/>
  <c r="Q121" i="7"/>
  <c r="Y121" i="7"/>
  <c r="AG121" i="7"/>
  <c r="K125" i="6"/>
  <c r="S125" i="6"/>
  <c r="AA125" i="6"/>
  <c r="D121" i="6"/>
  <c r="AF123" i="15"/>
  <c r="AG119" i="15"/>
  <c r="AH124" i="15"/>
  <c r="AF123" i="9"/>
  <c r="AH124" i="9"/>
  <c r="H124" i="7"/>
  <c r="P124" i="7"/>
  <c r="X124" i="7"/>
  <c r="AF124" i="7"/>
  <c r="I120" i="7"/>
  <c r="Q120" i="7"/>
  <c r="Y120" i="7"/>
  <c r="AG120" i="7"/>
  <c r="AG132" i="7" s="1"/>
  <c r="J125" i="7"/>
  <c r="Z125" i="7"/>
  <c r="AG100" i="13"/>
  <c r="AF121" i="12"/>
  <c r="O124" i="12"/>
  <c r="W124" i="12"/>
  <c r="AE124" i="12"/>
  <c r="H120" i="12"/>
  <c r="P120" i="12"/>
  <c r="X120" i="12"/>
  <c r="AF120" i="12"/>
  <c r="Q125" i="12"/>
  <c r="AG125" i="12"/>
  <c r="AH121" i="12"/>
  <c r="AH119" i="12"/>
  <c r="AG123" i="10"/>
  <c r="AH119" i="10"/>
  <c r="AG120" i="9"/>
  <c r="AF119" i="8"/>
  <c r="AG124" i="8"/>
  <c r="AH120" i="8"/>
  <c r="B57" i="3"/>
  <c r="I38" i="3"/>
  <c r="B67" i="3"/>
  <c r="B68" i="3"/>
  <c r="B69" i="3"/>
  <c r="B66" i="3"/>
  <c r="B65" i="3"/>
  <c r="D57" i="3"/>
  <c r="I100" i="7"/>
  <c r="Q100" i="7"/>
  <c r="Y100" i="7"/>
  <c r="AG100" i="7"/>
  <c r="R123" i="7"/>
  <c r="AH123" i="7"/>
  <c r="K119" i="7"/>
  <c r="S119" i="7"/>
  <c r="AA119" i="7"/>
  <c r="D124" i="7"/>
  <c r="L124" i="7"/>
  <c r="T124" i="7"/>
  <c r="AF125" i="5"/>
  <c r="AG121" i="5"/>
  <c r="AH123" i="14"/>
  <c r="AF100" i="11"/>
  <c r="AF124" i="5"/>
  <c r="AF123" i="12"/>
  <c r="AG119" i="12"/>
  <c r="AH124" i="12"/>
  <c r="AF124" i="10"/>
  <c r="AG120" i="10"/>
  <c r="AH125" i="10"/>
  <c r="V124" i="6"/>
  <c r="AD124" i="6"/>
  <c r="G120" i="6"/>
  <c r="O120" i="6"/>
  <c r="W120" i="6"/>
  <c r="AE120" i="6"/>
  <c r="H125" i="6"/>
  <c r="P125" i="6"/>
  <c r="I121" i="6"/>
  <c r="Q121" i="6"/>
  <c r="Y121" i="6"/>
  <c r="AD120" i="11"/>
  <c r="AC121" i="10"/>
  <c r="G123" i="14"/>
  <c r="O123" i="14"/>
  <c r="W123" i="14"/>
  <c r="AE123" i="14"/>
  <c r="H119" i="14"/>
  <c r="P119" i="14"/>
  <c r="X119" i="14"/>
  <c r="J120" i="14"/>
  <c r="R120" i="14"/>
  <c r="Z120" i="14"/>
  <c r="K125" i="14"/>
  <c r="S125" i="14"/>
  <c r="AA125" i="14"/>
  <c r="D121" i="14"/>
  <c r="L121" i="14"/>
  <c r="T121" i="14"/>
  <c r="AB121" i="14"/>
  <c r="AB119" i="12"/>
  <c r="I123" i="10"/>
  <c r="Q123" i="10"/>
  <c r="Y123" i="10"/>
  <c r="J119" i="10"/>
  <c r="R119" i="10"/>
  <c r="Z119" i="10"/>
  <c r="D120" i="10"/>
  <c r="L120" i="10"/>
  <c r="T120" i="10"/>
  <c r="AB120" i="10"/>
  <c r="F121" i="10"/>
  <c r="N121" i="10"/>
  <c r="V121" i="10"/>
  <c r="AD121" i="10"/>
  <c r="S123" i="9"/>
  <c r="F120" i="9"/>
  <c r="P121" i="9"/>
  <c r="X121" i="9"/>
  <c r="Y125" i="12"/>
  <c r="J121" i="12"/>
  <c r="R121" i="12"/>
  <c r="Z121" i="12"/>
  <c r="R124" i="12"/>
  <c r="K120" i="12"/>
  <c r="G123" i="9"/>
  <c r="O123" i="9"/>
  <c r="W123" i="9"/>
  <c r="AE123" i="9"/>
  <c r="H119" i="9"/>
  <c r="V121" i="13"/>
  <c r="AD121" i="13"/>
  <c r="AB119" i="5"/>
  <c r="AB124" i="7"/>
  <c r="E120" i="7"/>
  <c r="M120" i="7"/>
  <c r="U120" i="7"/>
  <c r="AC120" i="7"/>
  <c r="F125" i="7"/>
  <c r="N125" i="7"/>
  <c r="V125" i="7"/>
  <c r="AD125" i="7"/>
  <c r="D123" i="5"/>
  <c r="L123" i="5"/>
  <c r="T123" i="5"/>
  <c r="AB123" i="5"/>
  <c r="E119" i="5"/>
  <c r="M119" i="5"/>
  <c r="U119" i="5"/>
  <c r="AC119" i="5"/>
  <c r="F124" i="5"/>
  <c r="N124" i="5"/>
  <c r="V124" i="5"/>
  <c r="AD124" i="5"/>
  <c r="H125" i="5"/>
  <c r="P125" i="5"/>
  <c r="X125" i="5"/>
  <c r="I121" i="5"/>
  <c r="Q121" i="5"/>
  <c r="Y121" i="5"/>
  <c r="M120" i="14"/>
  <c r="H100" i="11"/>
  <c r="P100" i="11"/>
  <c r="X100" i="11"/>
  <c r="AG120" i="5"/>
  <c r="AH121" i="5"/>
  <c r="AF119" i="13"/>
  <c r="AG124" i="13"/>
  <c r="AH120" i="13"/>
  <c r="AG123" i="12"/>
  <c r="AF119" i="5"/>
  <c r="AG124" i="5"/>
  <c r="AH120" i="5"/>
  <c r="J100" i="12"/>
  <c r="R100" i="12"/>
  <c r="Z100" i="12"/>
  <c r="AH100" i="12"/>
  <c r="L119" i="12"/>
  <c r="I119" i="5"/>
  <c r="AG119" i="5"/>
  <c r="Z124" i="5"/>
  <c r="S120" i="5"/>
  <c r="Q119" i="5"/>
  <c r="J124" i="5"/>
  <c r="AH124" i="5"/>
  <c r="AA120" i="5"/>
  <c r="AF118" i="5"/>
  <c r="AF100" i="5"/>
  <c r="AH119" i="5"/>
  <c r="AF100" i="15"/>
  <c r="AG100" i="5"/>
  <c r="AF125" i="13"/>
  <c r="AG121" i="13"/>
  <c r="Y119" i="5"/>
  <c r="R124" i="5"/>
  <c r="K120" i="5"/>
  <c r="AG123" i="5"/>
  <c r="AH100" i="5"/>
  <c r="AF121" i="15"/>
  <c r="E123" i="13"/>
  <c r="M123" i="13"/>
  <c r="U123" i="13"/>
  <c r="AC123" i="13"/>
  <c r="F119" i="13"/>
  <c r="N119" i="13"/>
  <c r="V119" i="13"/>
  <c r="AD119" i="13"/>
  <c r="G124" i="13"/>
  <c r="O124" i="13"/>
  <c r="W124" i="13"/>
  <c r="AE124" i="13"/>
  <c r="I125" i="13"/>
  <c r="Q125" i="13"/>
  <c r="Y125" i="13"/>
  <c r="J121" i="13"/>
  <c r="R121" i="13"/>
  <c r="Z121" i="13"/>
  <c r="AH121" i="13"/>
  <c r="AF119" i="9"/>
  <c r="J120" i="9"/>
  <c r="R120" i="9"/>
  <c r="Z120" i="9"/>
  <c r="AH120" i="9"/>
  <c r="S125" i="9"/>
  <c r="AA125" i="9"/>
  <c r="D121" i="9"/>
  <c r="L121" i="9"/>
  <c r="T121" i="9"/>
  <c r="AB121" i="9"/>
  <c r="G100" i="6"/>
  <c r="O100" i="6"/>
  <c r="W100" i="6"/>
  <c r="AE100" i="6"/>
  <c r="AF119" i="7"/>
  <c r="AH120" i="7"/>
  <c r="AH123" i="6"/>
  <c r="D123" i="11"/>
  <c r="AF125" i="11"/>
  <c r="AG121" i="11"/>
  <c r="AG121" i="10"/>
  <c r="AG100" i="9"/>
  <c r="G100" i="7"/>
  <c r="O100" i="7"/>
  <c r="W100" i="7"/>
  <c r="AE100" i="7"/>
  <c r="K123" i="6"/>
  <c r="S123" i="6"/>
  <c r="AA123" i="6"/>
  <c r="D119" i="6"/>
  <c r="L119" i="6"/>
  <c r="T119" i="6"/>
  <c r="AB119" i="6"/>
  <c r="E124" i="6"/>
  <c r="M124" i="6"/>
  <c r="U124" i="6"/>
  <c r="AC124" i="6"/>
  <c r="F120" i="6"/>
  <c r="N120" i="6"/>
  <c r="V120" i="6"/>
  <c r="AD120" i="6"/>
  <c r="G125" i="6"/>
  <c r="O125" i="6"/>
  <c r="W125" i="6"/>
  <c r="AE125" i="6"/>
  <c r="H121" i="6"/>
  <c r="P121" i="6"/>
  <c r="R98" i="8"/>
  <c r="AH98" i="8"/>
  <c r="AF119" i="11"/>
  <c r="AG124" i="11"/>
  <c r="AH120" i="11"/>
  <c r="AD100" i="10"/>
  <c r="G123" i="10"/>
  <c r="O123" i="10"/>
  <c r="W123" i="10"/>
  <c r="AE123" i="10"/>
  <c r="H119" i="10"/>
  <c r="P119" i="10"/>
  <c r="X119" i="10"/>
  <c r="AF119" i="10"/>
  <c r="I124" i="10"/>
  <c r="Q124" i="10"/>
  <c r="Y124" i="10"/>
  <c r="AG124" i="10"/>
  <c r="J120" i="10"/>
  <c r="R120" i="10"/>
  <c r="Z120" i="10"/>
  <c r="AH120" i="10"/>
  <c r="K125" i="10"/>
  <c r="S125" i="10"/>
  <c r="AA125" i="10"/>
  <c r="D121" i="10"/>
  <c r="L121" i="10"/>
  <c r="T121" i="10"/>
  <c r="AB121" i="10"/>
  <c r="E123" i="9"/>
  <c r="M123" i="9"/>
  <c r="U123" i="9"/>
  <c r="AC123" i="9"/>
  <c r="F119" i="9"/>
  <c r="N119" i="9"/>
  <c r="V119" i="9"/>
  <c r="AD119" i="9"/>
  <c r="G124" i="9"/>
  <c r="O124" i="9"/>
  <c r="W124" i="9"/>
  <c r="AE124" i="9"/>
  <c r="H120" i="9"/>
  <c r="P120" i="9"/>
  <c r="X120" i="9"/>
  <c r="AF120" i="9"/>
  <c r="I125" i="9"/>
  <c r="Q125" i="9"/>
  <c r="Y125" i="9"/>
  <c r="AG125" i="9"/>
  <c r="J121" i="9"/>
  <c r="R121" i="9"/>
  <c r="Z121" i="9"/>
  <c r="AH121" i="9"/>
  <c r="H123" i="8"/>
  <c r="P123" i="8"/>
  <c r="X123" i="8"/>
  <c r="AF123" i="8"/>
  <c r="I119" i="8"/>
  <c r="Q119" i="8"/>
  <c r="Y119" i="8"/>
  <c r="AG119" i="8"/>
  <c r="AH100" i="7"/>
  <c r="F123" i="6"/>
  <c r="N123" i="6"/>
  <c r="V123" i="6"/>
  <c r="AD123" i="6"/>
  <c r="G119" i="6"/>
  <c r="O119" i="6"/>
  <c r="W119" i="6"/>
  <c r="AE119" i="6"/>
  <c r="H124" i="6"/>
  <c r="P124" i="6"/>
  <c r="X124" i="6"/>
  <c r="AF124" i="6"/>
  <c r="I120" i="6"/>
  <c r="Q120" i="6"/>
  <c r="Y120" i="6"/>
  <c r="AG120" i="6"/>
  <c r="J125" i="6"/>
  <c r="R125" i="6"/>
  <c r="Z125" i="6"/>
  <c r="AH125" i="6"/>
  <c r="K121" i="6"/>
  <c r="S121" i="6"/>
  <c r="AA121" i="6"/>
  <c r="AG100" i="15"/>
  <c r="Z125" i="13"/>
  <c r="AH118" i="11"/>
  <c r="AH100" i="11"/>
  <c r="K123" i="11"/>
  <c r="S123" i="11"/>
  <c r="AA123" i="11"/>
  <c r="F120" i="11"/>
  <c r="N120" i="11"/>
  <c r="V120" i="11"/>
  <c r="AF100" i="9"/>
  <c r="I100" i="8"/>
  <c r="Q100" i="8"/>
  <c r="Y100" i="8"/>
  <c r="AG100" i="8"/>
  <c r="K119" i="8"/>
  <c r="AF100" i="7"/>
  <c r="AF118" i="6"/>
  <c r="AF100" i="6"/>
  <c r="AG123" i="6"/>
  <c r="AH119" i="6"/>
  <c r="AF118" i="10"/>
  <c r="AF100" i="10"/>
  <c r="AG118" i="6"/>
  <c r="AG100" i="6"/>
  <c r="AG118" i="11"/>
  <c r="AG100" i="11"/>
  <c r="AH118" i="15"/>
  <c r="AH100" i="15"/>
  <c r="AG121" i="15"/>
  <c r="AF123" i="13"/>
  <c r="AG119" i="13"/>
  <c r="AH124" i="13"/>
  <c r="O98" i="12"/>
  <c r="W98" i="12"/>
  <c r="AE98" i="12"/>
  <c r="AF118" i="12"/>
  <c r="AF100" i="12"/>
  <c r="AG118" i="10"/>
  <c r="AG100" i="10"/>
  <c r="AH123" i="10"/>
  <c r="AH118" i="9"/>
  <c r="AH100" i="9"/>
  <c r="AH98" i="7"/>
  <c r="AH118" i="6"/>
  <c r="AH100" i="6"/>
  <c r="X121" i="6"/>
  <c r="AF121" i="6"/>
  <c r="AF118" i="14"/>
  <c r="AF100" i="14"/>
  <c r="N121" i="14"/>
  <c r="AD121" i="14"/>
  <c r="H98" i="13"/>
  <c r="P98" i="13"/>
  <c r="AF100" i="13"/>
  <c r="AG118" i="12"/>
  <c r="AG100" i="12"/>
  <c r="AH123" i="12"/>
  <c r="F123" i="11"/>
  <c r="N123" i="11"/>
  <c r="V123" i="11"/>
  <c r="AD123" i="11"/>
  <c r="H124" i="11"/>
  <c r="P124" i="11"/>
  <c r="X124" i="11"/>
  <c r="AF124" i="11"/>
  <c r="R125" i="11"/>
  <c r="K121" i="11"/>
  <c r="S121" i="11"/>
  <c r="AA121" i="11"/>
  <c r="AH100" i="10"/>
  <c r="P125" i="10"/>
  <c r="AF125" i="9"/>
  <c r="AG121" i="9"/>
  <c r="AF120" i="8"/>
  <c r="AG125" i="8"/>
  <c r="AH121" i="8"/>
  <c r="AG121" i="6"/>
  <c r="AG118" i="14"/>
  <c r="AG100" i="14"/>
  <c r="AF123" i="11"/>
  <c r="AF124" i="8"/>
  <c r="AG120" i="8"/>
  <c r="S121" i="8"/>
  <c r="AF120" i="7"/>
  <c r="AG125" i="7"/>
  <c r="AF119" i="15"/>
  <c r="AH118" i="14"/>
  <c r="AH127" i="14" s="1"/>
  <c r="AH100" i="14"/>
  <c r="AF121" i="14"/>
  <c r="AH118" i="13"/>
  <c r="AH100" i="13"/>
  <c r="AF121" i="13"/>
  <c r="AF125" i="12"/>
  <c r="AF132" i="12" s="1"/>
  <c r="AG121" i="12"/>
  <c r="AG119" i="11"/>
  <c r="AH124" i="11"/>
  <c r="D100" i="10"/>
  <c r="L100" i="10"/>
  <c r="T100" i="10"/>
  <c r="AB100" i="10"/>
  <c r="F123" i="10"/>
  <c r="G124" i="10"/>
  <c r="O124" i="10"/>
  <c r="W119" i="10"/>
  <c r="AE124" i="10"/>
  <c r="X124" i="10"/>
  <c r="Q120" i="10"/>
  <c r="G98" i="14"/>
  <c r="AE121" i="11"/>
  <c r="U125" i="8"/>
  <c r="AA98" i="15"/>
  <c r="E100" i="5"/>
  <c r="M100" i="5"/>
  <c r="U100" i="5"/>
  <c r="AC100" i="5"/>
  <c r="F123" i="5"/>
  <c r="N123" i="5"/>
  <c r="V123" i="5"/>
  <c r="AD123" i="5"/>
  <c r="G119" i="5"/>
  <c r="O119" i="5"/>
  <c r="P124" i="5"/>
  <c r="X124" i="5"/>
  <c r="AE98" i="14"/>
  <c r="K123" i="14"/>
  <c r="S123" i="14"/>
  <c r="AA123" i="14"/>
  <c r="D119" i="14"/>
  <c r="L119" i="14"/>
  <c r="T119" i="14"/>
  <c r="AB119" i="14"/>
  <c r="E124" i="14"/>
  <c r="M124" i="14"/>
  <c r="U124" i="14"/>
  <c r="AC124" i="14"/>
  <c r="F120" i="14"/>
  <c r="N120" i="14"/>
  <c r="V120" i="14"/>
  <c r="AD120" i="14"/>
  <c r="G125" i="14"/>
  <c r="O125" i="14"/>
  <c r="W125" i="14"/>
  <c r="AE125" i="14"/>
  <c r="H121" i="14"/>
  <c r="P121" i="14"/>
  <c r="X121" i="14"/>
  <c r="R125" i="13"/>
  <c r="I123" i="12"/>
  <c r="Q123" i="12"/>
  <c r="Y123" i="12"/>
  <c r="J119" i="12"/>
  <c r="R119" i="12"/>
  <c r="Z119" i="12"/>
  <c r="K124" i="12"/>
  <c r="S124" i="12"/>
  <c r="AA124" i="12"/>
  <c r="D120" i="12"/>
  <c r="L120" i="12"/>
  <c r="T120" i="12"/>
  <c r="AB120" i="12"/>
  <c r="E125" i="12"/>
  <c r="M125" i="12"/>
  <c r="U125" i="12"/>
  <c r="AC125" i="12"/>
  <c r="F121" i="12"/>
  <c r="N121" i="12"/>
  <c r="V121" i="12"/>
  <c r="AD121" i="12"/>
  <c r="G123" i="5"/>
  <c r="D100" i="15"/>
  <c r="L100" i="15"/>
  <c r="T100" i="15"/>
  <c r="AB100" i="15"/>
  <c r="G123" i="13"/>
  <c r="O123" i="13"/>
  <c r="W123" i="13"/>
  <c r="AE123" i="13"/>
  <c r="H119" i="13"/>
  <c r="P119" i="13"/>
  <c r="X119" i="13"/>
  <c r="I124" i="13"/>
  <c r="Q124" i="13"/>
  <c r="Y124" i="13"/>
  <c r="J120" i="13"/>
  <c r="R120" i="13"/>
  <c r="Z120" i="13"/>
  <c r="K125" i="13"/>
  <c r="S125" i="13"/>
  <c r="AA125" i="13"/>
  <c r="D121" i="13"/>
  <c r="L121" i="13"/>
  <c r="T121" i="13"/>
  <c r="AB121" i="13"/>
  <c r="Z98" i="5"/>
  <c r="F100" i="15"/>
  <c r="N100" i="15"/>
  <c r="V100" i="15"/>
  <c r="AD100" i="15"/>
  <c r="W123" i="15"/>
  <c r="AE123" i="15"/>
  <c r="H119" i="15"/>
  <c r="P119" i="15"/>
  <c r="X119" i="15"/>
  <c r="W121" i="13"/>
  <c r="D123" i="12"/>
  <c r="L123" i="12"/>
  <c r="T123" i="12"/>
  <c r="AB123" i="12"/>
  <c r="E119" i="12"/>
  <c r="M119" i="12"/>
  <c r="U119" i="12"/>
  <c r="AC119" i="12"/>
  <c r="F124" i="12"/>
  <c r="N124" i="12"/>
  <c r="H100" i="15"/>
  <c r="P100" i="15"/>
  <c r="X100" i="15"/>
  <c r="G121" i="15"/>
  <c r="O121" i="15"/>
  <c r="W121" i="15"/>
  <c r="AE121" i="15"/>
  <c r="K123" i="13"/>
  <c r="AA123" i="13"/>
  <c r="F124" i="13"/>
  <c r="H121" i="13"/>
  <c r="P121" i="13"/>
  <c r="X121" i="13"/>
  <c r="D121" i="12"/>
  <c r="L121" i="12"/>
  <c r="T121" i="12"/>
  <c r="AB121" i="12"/>
  <c r="J124" i="12"/>
  <c r="AA120" i="12"/>
  <c r="I98" i="10"/>
  <c r="H123" i="11"/>
  <c r="P123" i="11"/>
  <c r="X123" i="11"/>
  <c r="I119" i="11"/>
  <c r="Q119" i="11"/>
  <c r="Y119" i="11"/>
  <c r="J124" i="11"/>
  <c r="R124" i="11"/>
  <c r="Z124" i="11"/>
  <c r="K120" i="11"/>
  <c r="S120" i="11"/>
  <c r="AA120" i="11"/>
  <c r="D125" i="11"/>
  <c r="L125" i="11"/>
  <c r="T125" i="11"/>
  <c r="AB125" i="11"/>
  <c r="E121" i="10"/>
  <c r="D123" i="9"/>
  <c r="L123" i="9"/>
  <c r="T123" i="9"/>
  <c r="AB123" i="9"/>
  <c r="E119" i="9"/>
  <c r="M119" i="9"/>
  <c r="U119" i="9"/>
  <c r="AC119" i="9"/>
  <c r="F124" i="9"/>
  <c r="N124" i="9"/>
  <c r="V124" i="9"/>
  <c r="AD124" i="9"/>
  <c r="G120" i="9"/>
  <c r="O120" i="9"/>
  <c r="W120" i="9"/>
  <c r="AE120" i="9"/>
  <c r="H125" i="9"/>
  <c r="P125" i="9"/>
  <c r="X125" i="9"/>
  <c r="I121" i="9"/>
  <c r="Q121" i="9"/>
  <c r="Y121" i="9"/>
  <c r="AD100" i="7"/>
  <c r="G123" i="7"/>
  <c r="O123" i="7"/>
  <c r="W123" i="7"/>
  <c r="AE123" i="7"/>
  <c r="H119" i="7"/>
  <c r="P119" i="7"/>
  <c r="X119" i="7"/>
  <c r="J120" i="7"/>
  <c r="R120" i="7"/>
  <c r="Z120" i="7"/>
  <c r="K125" i="7"/>
  <c r="S125" i="7"/>
  <c r="AA125" i="7"/>
  <c r="D121" i="7"/>
  <c r="L121" i="7"/>
  <c r="AB121" i="7"/>
  <c r="I123" i="6"/>
  <c r="Q123" i="6"/>
  <c r="Y123" i="6"/>
  <c r="J119" i="6"/>
  <c r="R119" i="6"/>
  <c r="Z119" i="6"/>
  <c r="K124" i="6"/>
  <c r="S124" i="6"/>
  <c r="AA124" i="6"/>
  <c r="D120" i="6"/>
  <c r="L120" i="6"/>
  <c r="T120" i="6"/>
  <c r="AB120" i="6"/>
  <c r="E125" i="6"/>
  <c r="M125" i="6"/>
  <c r="U125" i="6"/>
  <c r="AC125" i="6"/>
  <c r="F121" i="6"/>
  <c r="N121" i="6"/>
  <c r="V121" i="6"/>
  <c r="AD121" i="6"/>
  <c r="M125" i="7"/>
  <c r="G121" i="11"/>
  <c r="Q100" i="10"/>
  <c r="J123" i="10"/>
  <c r="R123" i="10"/>
  <c r="Z123" i="10"/>
  <c r="K119" i="10"/>
  <c r="S119" i="10"/>
  <c r="AA119" i="10"/>
  <c r="D124" i="10"/>
  <c r="L124" i="10"/>
  <c r="T124" i="10"/>
  <c r="AB124" i="10"/>
  <c r="E120" i="10"/>
  <c r="M120" i="10"/>
  <c r="U120" i="10"/>
  <c r="AC120" i="10"/>
  <c r="F125" i="10"/>
  <c r="N125" i="10"/>
  <c r="V125" i="10"/>
  <c r="AD125" i="10"/>
  <c r="G121" i="10"/>
  <c r="O121" i="10"/>
  <c r="W121" i="10"/>
  <c r="AE121" i="10"/>
  <c r="J100" i="8"/>
  <c r="R100" i="8"/>
  <c r="Z100" i="8"/>
  <c r="AC124" i="8"/>
  <c r="F120" i="8"/>
  <c r="N120" i="8"/>
  <c r="V120" i="8"/>
  <c r="AD120" i="8"/>
  <c r="G125" i="8"/>
  <c r="L123" i="11"/>
  <c r="T123" i="11"/>
  <c r="AB123" i="11"/>
  <c r="E119" i="11"/>
  <c r="M119" i="11"/>
  <c r="U119" i="11"/>
  <c r="AC119" i="11"/>
  <c r="F124" i="11"/>
  <c r="N124" i="11"/>
  <c r="V124" i="11"/>
  <c r="AD124" i="11"/>
  <c r="G120" i="11"/>
  <c r="O120" i="11"/>
  <c r="W120" i="11"/>
  <c r="AE120" i="11"/>
  <c r="H125" i="11"/>
  <c r="P125" i="11"/>
  <c r="X125" i="11"/>
  <c r="I121" i="11"/>
  <c r="Q121" i="11"/>
  <c r="Y121" i="11"/>
  <c r="D123" i="10"/>
  <c r="L123" i="10"/>
  <c r="T123" i="10"/>
  <c r="AB123" i="10"/>
  <c r="E119" i="10"/>
  <c r="M119" i="10"/>
  <c r="U119" i="10"/>
  <c r="AC119" i="10"/>
  <c r="F124" i="10"/>
  <c r="N124" i="10"/>
  <c r="V124" i="10"/>
  <c r="AD124" i="10"/>
  <c r="G120" i="10"/>
  <c r="O120" i="10"/>
  <c r="W120" i="10"/>
  <c r="AE120" i="10"/>
  <c r="I121" i="10"/>
  <c r="Q121" i="10"/>
  <c r="Y121" i="10"/>
  <c r="H123" i="9"/>
  <c r="P123" i="9"/>
  <c r="X123" i="9"/>
  <c r="I119" i="9"/>
  <c r="Q119" i="9"/>
  <c r="Y119" i="9"/>
  <c r="J124" i="9"/>
  <c r="R124" i="9"/>
  <c r="Z124" i="9"/>
  <c r="K120" i="9"/>
  <c r="S120" i="9"/>
  <c r="AA120" i="9"/>
  <c r="D125" i="9"/>
  <c r="L125" i="9"/>
  <c r="T125" i="9"/>
  <c r="AB125" i="9"/>
  <c r="M121" i="9"/>
  <c r="U121" i="9"/>
  <c r="AC121" i="9"/>
  <c r="E123" i="8"/>
  <c r="M123" i="8"/>
  <c r="U123" i="8"/>
  <c r="AC123" i="8"/>
  <c r="F119" i="8"/>
  <c r="N119" i="8"/>
  <c r="V119" i="8"/>
  <c r="AD119" i="8"/>
  <c r="G124" i="8"/>
  <c r="O124" i="8"/>
  <c r="W124" i="8"/>
  <c r="AE124" i="8"/>
  <c r="H120" i="8"/>
  <c r="P120" i="8"/>
  <c r="X120" i="8"/>
  <c r="I125" i="8"/>
  <c r="Q125" i="8"/>
  <c r="Y125" i="8"/>
  <c r="J121" i="8"/>
  <c r="R121" i="8"/>
  <c r="Z121" i="8"/>
  <c r="J100" i="7"/>
  <c r="R100" i="7"/>
  <c r="Z100" i="7"/>
  <c r="AE125" i="7"/>
  <c r="I121" i="7"/>
  <c r="I120" i="10"/>
  <c r="I100" i="9"/>
  <c r="Q100" i="9"/>
  <c r="Y100" i="9"/>
  <c r="AA123" i="9"/>
  <c r="D124" i="9"/>
  <c r="L124" i="9"/>
  <c r="T124" i="9"/>
  <c r="AB124" i="9"/>
  <c r="AD120" i="9"/>
  <c r="W121" i="9"/>
  <c r="W98" i="8"/>
  <c r="G123" i="8"/>
  <c r="O123" i="8"/>
  <c r="W123" i="8"/>
  <c r="AE123" i="8"/>
  <c r="H119" i="8"/>
  <c r="P119" i="8"/>
  <c r="X119" i="8"/>
  <c r="I124" i="8"/>
  <c r="Q124" i="8"/>
  <c r="Y124" i="8"/>
  <c r="J120" i="8"/>
  <c r="R120" i="8"/>
  <c r="Z120" i="8"/>
  <c r="K125" i="8"/>
  <c r="S125" i="8"/>
  <c r="AA125" i="8"/>
  <c r="D121" i="8"/>
  <c r="L121" i="8"/>
  <c r="T121" i="8"/>
  <c r="AB121" i="8"/>
  <c r="E123" i="7"/>
  <c r="M123" i="7"/>
  <c r="U123" i="7"/>
  <c r="AC123" i="7"/>
  <c r="F119" i="7"/>
  <c r="N119" i="7"/>
  <c r="V119" i="7"/>
  <c r="AD119" i="7"/>
  <c r="G124" i="7"/>
  <c r="O124" i="7"/>
  <c r="W124" i="7"/>
  <c r="AE124" i="7"/>
  <c r="H120" i="7"/>
  <c r="P120" i="7"/>
  <c r="P130" i="7" s="1"/>
  <c r="X120" i="7"/>
  <c r="I125" i="7"/>
  <c r="Q125" i="7"/>
  <c r="Q132" i="7" s="1"/>
  <c r="Y125" i="7"/>
  <c r="J121" i="7"/>
  <c r="Z121" i="7"/>
  <c r="L121" i="6"/>
  <c r="T121" i="6"/>
  <c r="AB121" i="6"/>
  <c r="AE118" i="8"/>
  <c r="AE100" i="8"/>
  <c r="F118" i="5"/>
  <c r="F100" i="5"/>
  <c r="N118" i="5"/>
  <c r="N100" i="5"/>
  <c r="V118" i="5"/>
  <c r="V100" i="5"/>
  <c r="AD118" i="5"/>
  <c r="AD100" i="5"/>
  <c r="O123" i="5"/>
  <c r="W123" i="5"/>
  <c r="AE123" i="5"/>
  <c r="H119" i="5"/>
  <c r="P119" i="5"/>
  <c r="X119" i="5"/>
  <c r="I124" i="5"/>
  <c r="Q124" i="5"/>
  <c r="Y124" i="5"/>
  <c r="J120" i="5"/>
  <c r="R120" i="5"/>
  <c r="Z120" i="5"/>
  <c r="K125" i="5"/>
  <c r="S125" i="5"/>
  <c r="D118" i="9"/>
  <c r="D100" i="9"/>
  <c r="L118" i="9"/>
  <c r="L100" i="9"/>
  <c r="T118" i="9"/>
  <c r="T100" i="9"/>
  <c r="AB118" i="9"/>
  <c r="AB100" i="9"/>
  <c r="AC118" i="9"/>
  <c r="W118" i="8"/>
  <c r="W100" i="8"/>
  <c r="AE118" i="5"/>
  <c r="AE100" i="5"/>
  <c r="D118" i="12"/>
  <c r="D100" i="12"/>
  <c r="L118" i="12"/>
  <c r="L100" i="12"/>
  <c r="T118" i="12"/>
  <c r="T100" i="12"/>
  <c r="AB118" i="12"/>
  <c r="AB100" i="12"/>
  <c r="O118" i="8"/>
  <c r="O100" i="8"/>
  <c r="G118" i="5"/>
  <c r="G100" i="5"/>
  <c r="H118" i="5"/>
  <c r="H100" i="5"/>
  <c r="P118" i="5"/>
  <c r="P100" i="5"/>
  <c r="X118" i="5"/>
  <c r="X100" i="5"/>
  <c r="I123" i="5"/>
  <c r="Q123" i="5"/>
  <c r="Y123" i="5"/>
  <c r="J119" i="5"/>
  <c r="R119" i="5"/>
  <c r="Z119" i="5"/>
  <c r="K124" i="5"/>
  <c r="S124" i="5"/>
  <c r="AA124" i="5"/>
  <c r="D120" i="5"/>
  <c r="L120" i="5"/>
  <c r="T120" i="5"/>
  <c r="AB120" i="5"/>
  <c r="E125" i="5"/>
  <c r="M125" i="5"/>
  <c r="U125" i="5"/>
  <c r="AC125" i="5"/>
  <c r="F121" i="5"/>
  <c r="N121" i="5"/>
  <c r="V121" i="5"/>
  <c r="AD121" i="5"/>
  <c r="G118" i="8"/>
  <c r="G100" i="8"/>
  <c r="W118" i="5"/>
  <c r="W100" i="5"/>
  <c r="I100" i="5"/>
  <c r="Q100" i="5"/>
  <c r="Y100" i="5"/>
  <c r="G121" i="5"/>
  <c r="O118" i="5"/>
  <c r="O127" i="5" s="1"/>
  <c r="O100" i="5"/>
  <c r="J118" i="14"/>
  <c r="J100" i="14"/>
  <c r="R118" i="14"/>
  <c r="R100" i="14"/>
  <c r="Z118" i="14"/>
  <c r="Z100" i="14"/>
  <c r="S118" i="5"/>
  <c r="S100" i="5"/>
  <c r="F118" i="13"/>
  <c r="F100" i="13"/>
  <c r="N118" i="13"/>
  <c r="N100" i="13"/>
  <c r="V118" i="13"/>
  <c r="V100" i="13"/>
  <c r="AD118" i="13"/>
  <c r="AD100" i="13"/>
  <c r="K118" i="5"/>
  <c r="K100" i="5"/>
  <c r="AA118" i="5"/>
  <c r="AA100" i="5"/>
  <c r="D118" i="5"/>
  <c r="D100" i="5"/>
  <c r="L118" i="5"/>
  <c r="L100" i="5"/>
  <c r="T118" i="5"/>
  <c r="T100" i="5"/>
  <c r="AB118" i="5"/>
  <c r="AB100" i="5"/>
  <c r="E123" i="5"/>
  <c r="M123" i="5"/>
  <c r="U123" i="5"/>
  <c r="AC123" i="5"/>
  <c r="F119" i="5"/>
  <c r="N119" i="5"/>
  <c r="V119" i="5"/>
  <c r="AD119" i="5"/>
  <c r="W119" i="5"/>
  <c r="AE119" i="5"/>
  <c r="E120" i="5"/>
  <c r="I100" i="15"/>
  <c r="Q100" i="15"/>
  <c r="Y100" i="15"/>
  <c r="K118" i="14"/>
  <c r="K100" i="14"/>
  <c r="S118" i="14"/>
  <c r="S100" i="14"/>
  <c r="AA118" i="14"/>
  <c r="AA100" i="14"/>
  <c r="D123" i="14"/>
  <c r="L123" i="14"/>
  <c r="G118" i="13"/>
  <c r="G100" i="13"/>
  <c r="O118" i="13"/>
  <c r="O100" i="13"/>
  <c r="W118" i="13"/>
  <c r="W100" i="13"/>
  <c r="AE118" i="13"/>
  <c r="AE100" i="13"/>
  <c r="H123" i="13"/>
  <c r="P123" i="13"/>
  <c r="X123" i="13"/>
  <c r="I119" i="13"/>
  <c r="Q119" i="13"/>
  <c r="Y119" i="13"/>
  <c r="J124" i="13"/>
  <c r="R124" i="13"/>
  <c r="Z124" i="13"/>
  <c r="K120" i="13"/>
  <c r="S120" i="13"/>
  <c r="AA120" i="13"/>
  <c r="D125" i="13"/>
  <c r="L125" i="13"/>
  <c r="T125" i="13"/>
  <c r="AB125" i="13"/>
  <c r="E121" i="13"/>
  <c r="M121" i="13"/>
  <c r="U121" i="13"/>
  <c r="AC121" i="13"/>
  <c r="E100" i="12"/>
  <c r="M100" i="12"/>
  <c r="U100" i="12"/>
  <c r="AC100" i="12"/>
  <c r="J118" i="11"/>
  <c r="J100" i="11"/>
  <c r="R118" i="11"/>
  <c r="R100" i="11"/>
  <c r="Z118" i="11"/>
  <c r="Z100" i="11"/>
  <c r="I118" i="10"/>
  <c r="I100" i="10"/>
  <c r="Y118" i="10"/>
  <c r="Y100" i="10"/>
  <c r="H118" i="6"/>
  <c r="H100" i="6"/>
  <c r="P118" i="6"/>
  <c r="P100" i="6"/>
  <c r="X118" i="6"/>
  <c r="X100" i="6"/>
  <c r="J118" i="15"/>
  <c r="J100" i="15"/>
  <c r="R118" i="15"/>
  <c r="R100" i="15"/>
  <c r="Z118" i="15"/>
  <c r="Z100" i="15"/>
  <c r="K123" i="15"/>
  <c r="S123" i="15"/>
  <c r="AA123" i="15"/>
  <c r="T119" i="15"/>
  <c r="AB119" i="15"/>
  <c r="F120" i="15"/>
  <c r="N120" i="15"/>
  <c r="V120" i="15"/>
  <c r="AD120" i="15"/>
  <c r="H121" i="15"/>
  <c r="P121" i="15"/>
  <c r="X121" i="15"/>
  <c r="D100" i="14"/>
  <c r="L100" i="14"/>
  <c r="T100" i="14"/>
  <c r="AB100" i="14"/>
  <c r="K98" i="13"/>
  <c r="AA98" i="13"/>
  <c r="H100" i="13"/>
  <c r="P100" i="13"/>
  <c r="X100" i="13"/>
  <c r="J119" i="13"/>
  <c r="E125" i="13"/>
  <c r="F100" i="12"/>
  <c r="N100" i="12"/>
  <c r="V100" i="12"/>
  <c r="AD100" i="12"/>
  <c r="K100" i="11"/>
  <c r="S100" i="11"/>
  <c r="AA118" i="11"/>
  <c r="AA100" i="11"/>
  <c r="Z123" i="6"/>
  <c r="J100" i="5"/>
  <c r="R100" i="5"/>
  <c r="Z100" i="5"/>
  <c r="T119" i="5"/>
  <c r="K100" i="15"/>
  <c r="S100" i="15"/>
  <c r="AA100" i="15"/>
  <c r="I121" i="15"/>
  <c r="Q121" i="15"/>
  <c r="Y121" i="15"/>
  <c r="E100" i="14"/>
  <c r="M100" i="14"/>
  <c r="U100" i="14"/>
  <c r="AC100" i="14"/>
  <c r="I100" i="13"/>
  <c r="Q100" i="13"/>
  <c r="Y100" i="13"/>
  <c r="G118" i="12"/>
  <c r="G100" i="12"/>
  <c r="O118" i="12"/>
  <c r="O100" i="12"/>
  <c r="W118" i="12"/>
  <c r="W100" i="12"/>
  <c r="AE118" i="12"/>
  <c r="AE100" i="12"/>
  <c r="H123" i="12"/>
  <c r="P123" i="12"/>
  <c r="X123" i="12"/>
  <c r="I119" i="12"/>
  <c r="Q119" i="12"/>
  <c r="Y119" i="12"/>
  <c r="Z124" i="12"/>
  <c r="S120" i="12"/>
  <c r="D125" i="12"/>
  <c r="L125" i="12"/>
  <c r="T125" i="12"/>
  <c r="AB125" i="12"/>
  <c r="E121" i="12"/>
  <c r="M121" i="12"/>
  <c r="U121" i="12"/>
  <c r="AC121" i="12"/>
  <c r="F118" i="14"/>
  <c r="F100" i="14"/>
  <c r="N118" i="14"/>
  <c r="N100" i="14"/>
  <c r="V118" i="14"/>
  <c r="V100" i="14"/>
  <c r="AD118" i="14"/>
  <c r="AD100" i="14"/>
  <c r="J118" i="13"/>
  <c r="J100" i="13"/>
  <c r="R118" i="13"/>
  <c r="R100" i="13"/>
  <c r="Z118" i="13"/>
  <c r="Z100" i="13"/>
  <c r="H118" i="12"/>
  <c r="H100" i="12"/>
  <c r="P118" i="12"/>
  <c r="P100" i="12"/>
  <c r="X118" i="12"/>
  <c r="X100" i="12"/>
  <c r="N98" i="11"/>
  <c r="AD98" i="11"/>
  <c r="E118" i="11"/>
  <c r="E100" i="11"/>
  <c r="M118" i="11"/>
  <c r="M100" i="11"/>
  <c r="U118" i="11"/>
  <c r="U100" i="11"/>
  <c r="AC118" i="11"/>
  <c r="AC100" i="11"/>
  <c r="H124" i="5"/>
  <c r="I120" i="5"/>
  <c r="Q120" i="5"/>
  <c r="Y120" i="5"/>
  <c r="J121" i="5"/>
  <c r="R121" i="5"/>
  <c r="Z121" i="5"/>
  <c r="K121" i="5"/>
  <c r="K132" i="5" s="1"/>
  <c r="S121" i="5"/>
  <c r="AA121" i="5"/>
  <c r="E100" i="15"/>
  <c r="M100" i="15"/>
  <c r="U100" i="15"/>
  <c r="AC100" i="15"/>
  <c r="J125" i="15"/>
  <c r="R125" i="15"/>
  <c r="Z125" i="15"/>
  <c r="E98" i="14"/>
  <c r="M98" i="14"/>
  <c r="G100" i="14"/>
  <c r="O100" i="14"/>
  <c r="W100" i="14"/>
  <c r="AE100" i="14"/>
  <c r="F98" i="13"/>
  <c r="N98" i="13"/>
  <c r="K118" i="13"/>
  <c r="K100" i="13"/>
  <c r="S118" i="13"/>
  <c r="S100" i="13"/>
  <c r="AA118" i="13"/>
  <c r="AA100" i="13"/>
  <c r="D123" i="13"/>
  <c r="L123" i="13"/>
  <c r="T123" i="13"/>
  <c r="AB123" i="13"/>
  <c r="E119" i="13"/>
  <c r="M119" i="13"/>
  <c r="U119" i="13"/>
  <c r="AC119" i="13"/>
  <c r="N124" i="13"/>
  <c r="V124" i="13"/>
  <c r="AD124" i="13"/>
  <c r="G120" i="13"/>
  <c r="O120" i="13"/>
  <c r="W120" i="13"/>
  <c r="AE120" i="13"/>
  <c r="H125" i="13"/>
  <c r="P125" i="13"/>
  <c r="X125" i="13"/>
  <c r="I121" i="13"/>
  <c r="Q121" i="13"/>
  <c r="Y121" i="13"/>
  <c r="T98" i="12"/>
  <c r="I118" i="12"/>
  <c r="I100" i="12"/>
  <c r="Q118" i="12"/>
  <c r="Q100" i="12"/>
  <c r="Y118" i="12"/>
  <c r="Y100" i="12"/>
  <c r="J123" i="12"/>
  <c r="R123" i="12"/>
  <c r="Z123" i="12"/>
  <c r="K119" i="12"/>
  <c r="S119" i="12"/>
  <c r="AA119" i="12"/>
  <c r="D124" i="12"/>
  <c r="L124" i="12"/>
  <c r="T124" i="12"/>
  <c r="AB124" i="12"/>
  <c r="E120" i="12"/>
  <c r="M120" i="12"/>
  <c r="U120" i="12"/>
  <c r="AC120" i="12"/>
  <c r="F125" i="12"/>
  <c r="N125" i="12"/>
  <c r="V125" i="12"/>
  <c r="AD125" i="12"/>
  <c r="H121" i="12"/>
  <c r="P121" i="12"/>
  <c r="X121" i="12"/>
  <c r="H118" i="14"/>
  <c r="H100" i="14"/>
  <c r="P118" i="14"/>
  <c r="P100" i="14"/>
  <c r="X118" i="14"/>
  <c r="X100" i="14"/>
  <c r="D118" i="13"/>
  <c r="D100" i="13"/>
  <c r="L118" i="13"/>
  <c r="L100" i="13"/>
  <c r="T118" i="13"/>
  <c r="T100" i="13"/>
  <c r="AB118" i="13"/>
  <c r="AB100" i="13"/>
  <c r="K121" i="13"/>
  <c r="S121" i="13"/>
  <c r="AA121" i="13"/>
  <c r="G118" i="11"/>
  <c r="G100" i="11"/>
  <c r="O118" i="11"/>
  <c r="O100" i="11"/>
  <c r="W118" i="11"/>
  <c r="W100" i="11"/>
  <c r="AE118" i="11"/>
  <c r="AE100" i="11"/>
  <c r="E125" i="11"/>
  <c r="M125" i="11"/>
  <c r="U125" i="11"/>
  <c r="AC125" i="11"/>
  <c r="AA125" i="5"/>
  <c r="D121" i="5"/>
  <c r="L121" i="5"/>
  <c r="T121" i="5"/>
  <c r="AB121" i="5"/>
  <c r="G118" i="15"/>
  <c r="G100" i="15"/>
  <c r="O118" i="15"/>
  <c r="O100" i="15"/>
  <c r="W118" i="15"/>
  <c r="W100" i="15"/>
  <c r="AE118" i="15"/>
  <c r="AE100" i="15"/>
  <c r="H123" i="15"/>
  <c r="P123" i="15"/>
  <c r="X123" i="15"/>
  <c r="I119" i="15"/>
  <c r="Q119" i="15"/>
  <c r="Y119" i="15"/>
  <c r="J124" i="15"/>
  <c r="R124" i="15"/>
  <c r="Z124" i="15"/>
  <c r="K120" i="15"/>
  <c r="S120" i="15"/>
  <c r="AA120" i="15"/>
  <c r="D125" i="15"/>
  <c r="L125" i="15"/>
  <c r="T125" i="15"/>
  <c r="AB125" i="15"/>
  <c r="E121" i="15"/>
  <c r="M121" i="15"/>
  <c r="U121" i="15"/>
  <c r="AC121" i="15"/>
  <c r="I118" i="14"/>
  <c r="I100" i="14"/>
  <c r="Q118" i="14"/>
  <c r="Q100" i="14"/>
  <c r="Y118" i="14"/>
  <c r="Y100" i="14"/>
  <c r="J123" i="14"/>
  <c r="R123" i="14"/>
  <c r="Z123" i="14"/>
  <c r="K119" i="14"/>
  <c r="S119" i="14"/>
  <c r="AA119" i="14"/>
  <c r="D124" i="14"/>
  <c r="D130" i="14" s="1"/>
  <c r="L124" i="14"/>
  <c r="T124" i="14"/>
  <c r="AB124" i="14"/>
  <c r="E120" i="14"/>
  <c r="U120" i="14"/>
  <c r="AC120" i="14"/>
  <c r="G121" i="14"/>
  <c r="O121" i="14"/>
  <c r="W121" i="14"/>
  <c r="AE121" i="14"/>
  <c r="E100" i="13"/>
  <c r="M100" i="13"/>
  <c r="U100" i="13"/>
  <c r="AC100" i="13"/>
  <c r="K118" i="12"/>
  <c r="K100" i="12"/>
  <c r="S118" i="12"/>
  <c r="S100" i="12"/>
  <c r="AA118" i="12"/>
  <c r="AA100" i="12"/>
  <c r="V124" i="12"/>
  <c r="AD124" i="12"/>
  <c r="G120" i="12"/>
  <c r="O120" i="12"/>
  <c r="W120" i="12"/>
  <c r="AE120" i="12"/>
  <c r="H125" i="12"/>
  <c r="P125" i="12"/>
  <c r="P132" i="12" s="1"/>
  <c r="X125" i="12"/>
  <c r="I121" i="12"/>
  <c r="Q121" i="12"/>
  <c r="Y121" i="12"/>
  <c r="I118" i="11"/>
  <c r="I100" i="11"/>
  <c r="Q118" i="11"/>
  <c r="Q100" i="11"/>
  <c r="Y118" i="11"/>
  <c r="Y100" i="11"/>
  <c r="J123" i="11"/>
  <c r="R123" i="11"/>
  <c r="Z123" i="11"/>
  <c r="K119" i="11"/>
  <c r="S119" i="11"/>
  <c r="AA119" i="11"/>
  <c r="D124" i="11"/>
  <c r="L124" i="11"/>
  <c r="T124" i="11"/>
  <c r="AB124" i="11"/>
  <c r="E120" i="11"/>
  <c r="M120" i="11"/>
  <c r="U120" i="11"/>
  <c r="AC120" i="11"/>
  <c r="F125" i="11"/>
  <c r="N125" i="11"/>
  <c r="V125" i="11"/>
  <c r="AD125" i="11"/>
  <c r="W121" i="11"/>
  <c r="J100" i="10"/>
  <c r="R100" i="10"/>
  <c r="Z100" i="10"/>
  <c r="E100" i="9"/>
  <c r="M100" i="9"/>
  <c r="U118" i="9"/>
  <c r="U100" i="9"/>
  <c r="AC100" i="9"/>
  <c r="I120" i="9"/>
  <c r="I132" i="9" s="1"/>
  <c r="H100" i="8"/>
  <c r="P100" i="8"/>
  <c r="X100" i="8"/>
  <c r="S119" i="8"/>
  <c r="D124" i="8"/>
  <c r="L124" i="8"/>
  <c r="T124" i="8"/>
  <c r="J98" i="7"/>
  <c r="R98" i="7"/>
  <c r="H100" i="7"/>
  <c r="P100" i="7"/>
  <c r="X100" i="7"/>
  <c r="K124" i="7"/>
  <c r="S124" i="7"/>
  <c r="AA124" i="7"/>
  <c r="I118" i="6"/>
  <c r="I100" i="6"/>
  <c r="Q118" i="6"/>
  <c r="Q100" i="6"/>
  <c r="Y118" i="6"/>
  <c r="Y100" i="6"/>
  <c r="J123" i="6"/>
  <c r="R123" i="6"/>
  <c r="K119" i="6"/>
  <c r="S119" i="6"/>
  <c r="AA119" i="6"/>
  <c r="D124" i="6"/>
  <c r="L124" i="6"/>
  <c r="T124" i="6"/>
  <c r="AB124" i="6"/>
  <c r="E120" i="6"/>
  <c r="E130" i="6" s="1"/>
  <c r="M120" i="6"/>
  <c r="U120" i="6"/>
  <c r="AC120" i="6"/>
  <c r="AC130" i="6" s="1"/>
  <c r="F125" i="6"/>
  <c r="N125" i="6"/>
  <c r="V125" i="6"/>
  <c r="AD125" i="6"/>
  <c r="G121" i="6"/>
  <c r="G132" i="6" s="1"/>
  <c r="O121" i="6"/>
  <c r="W121" i="6"/>
  <c r="AE121" i="6"/>
  <c r="AE132" i="6" s="1"/>
  <c r="K118" i="10"/>
  <c r="K100" i="10"/>
  <c r="S118" i="10"/>
  <c r="S100" i="10"/>
  <c r="AA118" i="10"/>
  <c r="AA100" i="10"/>
  <c r="W124" i="10"/>
  <c r="W130" i="10" s="1"/>
  <c r="F118" i="9"/>
  <c r="F100" i="9"/>
  <c r="N118" i="9"/>
  <c r="N100" i="9"/>
  <c r="V118" i="9"/>
  <c r="V100" i="9"/>
  <c r="AD118" i="9"/>
  <c r="AD100" i="9"/>
  <c r="O98" i="8"/>
  <c r="J118" i="6"/>
  <c r="J100" i="6"/>
  <c r="R118" i="6"/>
  <c r="R100" i="6"/>
  <c r="Z118" i="6"/>
  <c r="Z100" i="6"/>
  <c r="G118" i="9"/>
  <c r="G100" i="9"/>
  <c r="O118" i="9"/>
  <c r="O100" i="9"/>
  <c r="W118" i="9"/>
  <c r="W100" i="9"/>
  <c r="AE118" i="9"/>
  <c r="AE100" i="9"/>
  <c r="K118" i="6"/>
  <c r="K100" i="6"/>
  <c r="S118" i="6"/>
  <c r="S100" i="6"/>
  <c r="AA118" i="6"/>
  <c r="AA100" i="6"/>
  <c r="D100" i="11"/>
  <c r="L118" i="11"/>
  <c r="L100" i="11"/>
  <c r="T100" i="11"/>
  <c r="AB100" i="11"/>
  <c r="E98" i="10"/>
  <c r="U98" i="10"/>
  <c r="E118" i="10"/>
  <c r="E100" i="10"/>
  <c r="M118" i="10"/>
  <c r="M100" i="10"/>
  <c r="U118" i="10"/>
  <c r="U100" i="10"/>
  <c r="AC118" i="10"/>
  <c r="AC100" i="10"/>
  <c r="N123" i="10"/>
  <c r="V123" i="10"/>
  <c r="AD123" i="10"/>
  <c r="G119" i="10"/>
  <c r="O119" i="10"/>
  <c r="AE119" i="10"/>
  <c r="H124" i="10"/>
  <c r="P124" i="10"/>
  <c r="Y120" i="10"/>
  <c r="J125" i="10"/>
  <c r="R125" i="10"/>
  <c r="Z125" i="10"/>
  <c r="K121" i="10"/>
  <c r="S121" i="10"/>
  <c r="AA121" i="10"/>
  <c r="H100" i="9"/>
  <c r="P100" i="9"/>
  <c r="X100" i="9"/>
  <c r="G121" i="9"/>
  <c r="O121" i="9"/>
  <c r="AE121" i="9"/>
  <c r="K100" i="8"/>
  <c r="S100" i="8"/>
  <c r="AA100" i="8"/>
  <c r="K100" i="7"/>
  <c r="S100" i="7"/>
  <c r="AA100" i="7"/>
  <c r="D100" i="6"/>
  <c r="L100" i="6"/>
  <c r="T100" i="6"/>
  <c r="AB100" i="6"/>
  <c r="F118" i="10"/>
  <c r="F100" i="10"/>
  <c r="N118" i="10"/>
  <c r="N100" i="10"/>
  <c r="V118" i="10"/>
  <c r="V100" i="10"/>
  <c r="R98" i="9"/>
  <c r="D118" i="8"/>
  <c r="D100" i="8"/>
  <c r="L118" i="8"/>
  <c r="L100" i="8"/>
  <c r="T118" i="8"/>
  <c r="T100" i="8"/>
  <c r="AB118" i="8"/>
  <c r="AB100" i="8"/>
  <c r="D118" i="7"/>
  <c r="D100" i="7"/>
  <c r="L118" i="7"/>
  <c r="L100" i="7"/>
  <c r="T118" i="7"/>
  <c r="T100" i="7"/>
  <c r="AB118" i="7"/>
  <c r="AB100" i="7"/>
  <c r="E118" i="6"/>
  <c r="E100" i="6"/>
  <c r="M118" i="6"/>
  <c r="M100" i="6"/>
  <c r="U118" i="6"/>
  <c r="U100" i="6"/>
  <c r="AC118" i="6"/>
  <c r="AC100" i="6"/>
  <c r="F118" i="11"/>
  <c r="F100" i="11"/>
  <c r="N118" i="11"/>
  <c r="N100" i="11"/>
  <c r="V118" i="11"/>
  <c r="V100" i="11"/>
  <c r="AD118" i="11"/>
  <c r="AD100" i="11"/>
  <c r="G123" i="11"/>
  <c r="O123" i="11"/>
  <c r="W123" i="11"/>
  <c r="AE123" i="11"/>
  <c r="H119" i="11"/>
  <c r="P119" i="11"/>
  <c r="X119" i="11"/>
  <c r="I124" i="11"/>
  <c r="Q124" i="11"/>
  <c r="Y124" i="11"/>
  <c r="J120" i="11"/>
  <c r="R120" i="11"/>
  <c r="Z120" i="11"/>
  <c r="K125" i="11"/>
  <c r="S125" i="11"/>
  <c r="S132" i="11" s="1"/>
  <c r="AA125" i="11"/>
  <c r="D121" i="11"/>
  <c r="L121" i="11"/>
  <c r="T121" i="11"/>
  <c r="AB121" i="11"/>
  <c r="G100" i="10"/>
  <c r="O100" i="10"/>
  <c r="W100" i="10"/>
  <c r="AE100" i="10"/>
  <c r="M121" i="10"/>
  <c r="U121" i="10"/>
  <c r="J118" i="9"/>
  <c r="J100" i="9"/>
  <c r="R118" i="9"/>
  <c r="R100" i="9"/>
  <c r="Z118" i="9"/>
  <c r="Z100" i="9"/>
  <c r="K123" i="9"/>
  <c r="D119" i="9"/>
  <c r="L119" i="9"/>
  <c r="T119" i="9"/>
  <c r="AB119" i="9"/>
  <c r="E124" i="9"/>
  <c r="M124" i="9"/>
  <c r="U124" i="9"/>
  <c r="AC124" i="9"/>
  <c r="N120" i="9"/>
  <c r="N130" i="9" s="1"/>
  <c r="V120" i="9"/>
  <c r="G125" i="9"/>
  <c r="O125" i="9"/>
  <c r="W125" i="9"/>
  <c r="AE125" i="9"/>
  <c r="H121" i="9"/>
  <c r="E118" i="8"/>
  <c r="E100" i="8"/>
  <c r="M118" i="8"/>
  <c r="M100" i="8"/>
  <c r="U118" i="8"/>
  <c r="U100" i="8"/>
  <c r="AC118" i="8"/>
  <c r="AC100" i="8"/>
  <c r="F123" i="8"/>
  <c r="N123" i="8"/>
  <c r="V123" i="8"/>
  <c r="AD123" i="8"/>
  <c r="G119" i="8"/>
  <c r="O119" i="8"/>
  <c r="W119" i="8"/>
  <c r="AE119" i="8"/>
  <c r="H124" i="8"/>
  <c r="P124" i="8"/>
  <c r="X124" i="8"/>
  <c r="I120" i="8"/>
  <c r="Q120" i="8"/>
  <c r="Y120" i="8"/>
  <c r="J125" i="8"/>
  <c r="R125" i="8"/>
  <c r="K121" i="8"/>
  <c r="AA121" i="8"/>
  <c r="E118" i="7"/>
  <c r="E100" i="7"/>
  <c r="M118" i="7"/>
  <c r="M100" i="7"/>
  <c r="U118" i="7"/>
  <c r="U100" i="7"/>
  <c r="AC118" i="7"/>
  <c r="AC100" i="7"/>
  <c r="F100" i="6"/>
  <c r="N100" i="6"/>
  <c r="V100" i="6"/>
  <c r="AD100" i="6"/>
  <c r="H118" i="10"/>
  <c r="H100" i="10"/>
  <c r="P118" i="10"/>
  <c r="P100" i="10"/>
  <c r="X118" i="10"/>
  <c r="X100" i="10"/>
  <c r="K118" i="9"/>
  <c r="K100" i="9"/>
  <c r="S118" i="9"/>
  <c r="S100" i="9"/>
  <c r="AA118" i="9"/>
  <c r="AA100" i="9"/>
  <c r="F118" i="8"/>
  <c r="F100" i="8"/>
  <c r="N118" i="8"/>
  <c r="N100" i="8"/>
  <c r="V118" i="8"/>
  <c r="V100" i="8"/>
  <c r="AD118" i="8"/>
  <c r="AD100" i="8"/>
  <c r="M121" i="8"/>
  <c r="F118" i="7"/>
  <c r="F100" i="7"/>
  <c r="N118" i="7"/>
  <c r="N100" i="7"/>
  <c r="V118" i="7"/>
  <c r="V127" i="7" s="1"/>
  <c r="V100" i="7"/>
  <c r="P40" i="3"/>
  <c r="K50" i="3"/>
  <c r="D67" i="3" s="1"/>
  <c r="C67" i="3" s="1"/>
  <c r="Q118" i="10"/>
  <c r="K42" i="3"/>
  <c r="L42" i="3" s="1"/>
  <c r="Z52" i="3" s="1"/>
  <c r="U118" i="12"/>
  <c r="U127" i="12" s="1"/>
  <c r="O98" i="14"/>
  <c r="W98" i="14"/>
  <c r="R123" i="5"/>
  <c r="K119" i="5"/>
  <c r="AA119" i="5"/>
  <c r="W121" i="5"/>
  <c r="S98" i="15"/>
  <c r="AH98" i="5"/>
  <c r="Z123" i="5"/>
  <c r="S119" i="5"/>
  <c r="J98" i="14"/>
  <c r="Z98" i="14"/>
  <c r="S98" i="13"/>
  <c r="J123" i="5"/>
  <c r="AH123" i="5"/>
  <c r="M120" i="5"/>
  <c r="U120" i="5"/>
  <c r="AC120" i="5"/>
  <c r="O121" i="5"/>
  <c r="AE121" i="5"/>
  <c r="Q98" i="5"/>
  <c r="AG118" i="5"/>
  <c r="D124" i="5"/>
  <c r="N125" i="5"/>
  <c r="D98" i="15"/>
  <c r="P118" i="15"/>
  <c r="Y123" i="15"/>
  <c r="Z119" i="15"/>
  <c r="D120" i="15"/>
  <c r="M125" i="15"/>
  <c r="V121" i="15"/>
  <c r="AH98" i="14"/>
  <c r="Z98" i="9"/>
  <c r="AH98" i="9"/>
  <c r="R91" i="5"/>
  <c r="R98" i="5" s="1"/>
  <c r="J118" i="5"/>
  <c r="R118" i="5"/>
  <c r="Z118" i="5"/>
  <c r="AH118" i="5"/>
  <c r="K123" i="5"/>
  <c r="S123" i="5"/>
  <c r="AA123" i="5"/>
  <c r="E124" i="5"/>
  <c r="M124" i="5"/>
  <c r="U124" i="5"/>
  <c r="AC124" i="5"/>
  <c r="F120" i="5"/>
  <c r="N120" i="5"/>
  <c r="V120" i="5"/>
  <c r="AD120" i="5"/>
  <c r="G125" i="5"/>
  <c r="O125" i="5"/>
  <c r="W125" i="5"/>
  <c r="AE125" i="5"/>
  <c r="H121" i="5"/>
  <c r="P121" i="5"/>
  <c r="X121" i="5"/>
  <c r="AF121" i="5"/>
  <c r="I118" i="15"/>
  <c r="Q118" i="15"/>
  <c r="Y118" i="15"/>
  <c r="AG118" i="15"/>
  <c r="J123" i="15"/>
  <c r="R123" i="15"/>
  <c r="Z123" i="15"/>
  <c r="AH123" i="15"/>
  <c r="D124" i="15"/>
  <c r="L124" i="15"/>
  <c r="T124" i="15"/>
  <c r="AB124" i="15"/>
  <c r="E120" i="15"/>
  <c r="M120" i="15"/>
  <c r="U120" i="15"/>
  <c r="AC120" i="15"/>
  <c r="AC98" i="14"/>
  <c r="E118" i="14"/>
  <c r="M118" i="14"/>
  <c r="U118" i="14"/>
  <c r="AC118" i="14"/>
  <c r="F123" i="14"/>
  <c r="N123" i="14"/>
  <c r="V123" i="14"/>
  <c r="AD123" i="14"/>
  <c r="G119" i="14"/>
  <c r="O119" i="14"/>
  <c r="W119" i="14"/>
  <c r="AE119" i="14"/>
  <c r="H124" i="14"/>
  <c r="P124" i="14"/>
  <c r="X124" i="14"/>
  <c r="AF124" i="14"/>
  <c r="I120" i="14"/>
  <c r="Q120" i="14"/>
  <c r="Y120" i="14"/>
  <c r="AG120" i="14"/>
  <c r="J125" i="14"/>
  <c r="R125" i="14"/>
  <c r="Z125" i="14"/>
  <c r="AH125" i="14"/>
  <c r="K121" i="14"/>
  <c r="S121" i="14"/>
  <c r="AA121" i="14"/>
  <c r="Y118" i="5"/>
  <c r="L124" i="5"/>
  <c r="AD125" i="5"/>
  <c r="H118" i="15"/>
  <c r="Q123" i="15"/>
  <c r="AH119" i="15"/>
  <c r="L120" i="15"/>
  <c r="U125" i="15"/>
  <c r="G124" i="5"/>
  <c r="O124" i="5"/>
  <c r="W124" i="5"/>
  <c r="AE124" i="5"/>
  <c r="H98" i="15"/>
  <c r="E119" i="15"/>
  <c r="M119" i="15"/>
  <c r="U119" i="15"/>
  <c r="AC119" i="15"/>
  <c r="G120" i="15"/>
  <c r="O120" i="15"/>
  <c r="W120" i="15"/>
  <c r="AE120" i="15"/>
  <c r="AE98" i="13"/>
  <c r="I98" i="5"/>
  <c r="I118" i="5"/>
  <c r="T124" i="5"/>
  <c r="T130" i="5" s="1"/>
  <c r="X118" i="15"/>
  <c r="AG123" i="15"/>
  <c r="T120" i="15"/>
  <c r="AC125" i="15"/>
  <c r="U91" i="14"/>
  <c r="U98" i="14" s="1"/>
  <c r="X124" i="12"/>
  <c r="J98" i="9"/>
  <c r="D119" i="5"/>
  <c r="D127" i="5" s="1"/>
  <c r="Y98" i="15"/>
  <c r="H98" i="14"/>
  <c r="P98" i="14"/>
  <c r="X98" i="14"/>
  <c r="AF98" i="14"/>
  <c r="AG125" i="13"/>
  <c r="AG120" i="13"/>
  <c r="J91" i="12"/>
  <c r="J98" i="12" s="1"/>
  <c r="R91" i="12"/>
  <c r="R98" i="12" s="1"/>
  <c r="Z98" i="12"/>
  <c r="AH91" i="12"/>
  <c r="AH98" i="12" s="1"/>
  <c r="AG98" i="5"/>
  <c r="J98" i="5"/>
  <c r="Q118" i="5"/>
  <c r="V125" i="5"/>
  <c r="T98" i="15"/>
  <c r="AF118" i="15"/>
  <c r="J119" i="15"/>
  <c r="AB120" i="15"/>
  <c r="F121" i="15"/>
  <c r="AD121" i="15"/>
  <c r="E118" i="5"/>
  <c r="E127" i="5" s="1"/>
  <c r="M118" i="5"/>
  <c r="U118" i="5"/>
  <c r="AC118" i="5"/>
  <c r="K91" i="15"/>
  <c r="K98" i="15" s="1"/>
  <c r="AB98" i="15"/>
  <c r="AG98" i="15"/>
  <c r="D118" i="15"/>
  <c r="L118" i="15"/>
  <c r="T118" i="15"/>
  <c r="AB118" i="15"/>
  <c r="E123" i="15"/>
  <c r="M123" i="15"/>
  <c r="U123" i="15"/>
  <c r="AC123" i="15"/>
  <c r="F119" i="15"/>
  <c r="N119" i="15"/>
  <c r="V119" i="15"/>
  <c r="AD119" i="15"/>
  <c r="G124" i="15"/>
  <c r="O124" i="15"/>
  <c r="W124" i="15"/>
  <c r="AE124" i="15"/>
  <c r="H120" i="15"/>
  <c r="P120" i="15"/>
  <c r="X120" i="15"/>
  <c r="AF120" i="15"/>
  <c r="I125" i="15"/>
  <c r="Q125" i="15"/>
  <c r="Y125" i="15"/>
  <c r="AG125" i="15"/>
  <c r="J121" i="15"/>
  <c r="R121" i="15"/>
  <c r="Z121" i="15"/>
  <c r="AH121" i="15"/>
  <c r="F125" i="14"/>
  <c r="N125" i="14"/>
  <c r="V125" i="14"/>
  <c r="Q120" i="13"/>
  <c r="D98" i="12"/>
  <c r="K91" i="11"/>
  <c r="K98" i="11" s="1"/>
  <c r="AA98" i="11"/>
  <c r="R118" i="10"/>
  <c r="Y98" i="5"/>
  <c r="AB124" i="5"/>
  <c r="F125" i="5"/>
  <c r="I123" i="15"/>
  <c r="R119" i="15"/>
  <c r="E125" i="15"/>
  <c r="N121" i="15"/>
  <c r="F98" i="5"/>
  <c r="N98" i="5"/>
  <c r="V98" i="5"/>
  <c r="AD98" i="5"/>
  <c r="E121" i="5"/>
  <c r="M121" i="5"/>
  <c r="U121" i="5"/>
  <c r="AC121" i="5"/>
  <c r="P98" i="15"/>
  <c r="AF98" i="15"/>
  <c r="L98" i="15"/>
  <c r="AE98" i="15"/>
  <c r="K125" i="15"/>
  <c r="S125" i="15"/>
  <c r="AA125" i="15"/>
  <c r="D121" i="15"/>
  <c r="L121" i="15"/>
  <c r="T121" i="15"/>
  <c r="AB121" i="15"/>
  <c r="L98" i="12"/>
  <c r="AB98" i="12"/>
  <c r="L119" i="5"/>
  <c r="R98" i="14"/>
  <c r="F121" i="13"/>
  <c r="N121" i="13"/>
  <c r="G98" i="12"/>
  <c r="E118" i="12"/>
  <c r="M118" i="12"/>
  <c r="AC118" i="12"/>
  <c r="F123" i="12"/>
  <c r="N123" i="12"/>
  <c r="V123" i="12"/>
  <c r="AD123" i="12"/>
  <c r="G119" i="12"/>
  <c r="O119" i="12"/>
  <c r="W119" i="12"/>
  <c r="AE119" i="12"/>
  <c r="H124" i="12"/>
  <c r="P124" i="12"/>
  <c r="AF124" i="12"/>
  <c r="I120" i="12"/>
  <c r="Q120" i="12"/>
  <c r="Y120" i="12"/>
  <c r="AG120" i="12"/>
  <c r="J125" i="12"/>
  <c r="R125" i="12"/>
  <c r="Z125" i="12"/>
  <c r="AH125" i="12"/>
  <c r="K121" i="12"/>
  <c r="S121" i="12"/>
  <c r="AA121" i="12"/>
  <c r="K118" i="11"/>
  <c r="S118" i="11"/>
  <c r="F98" i="10"/>
  <c r="N98" i="10"/>
  <c r="V98" i="10"/>
  <c r="AD98" i="10"/>
  <c r="X125" i="6"/>
  <c r="X120" i="6"/>
  <c r="AF125" i="6"/>
  <c r="AF120" i="6"/>
  <c r="I118" i="13"/>
  <c r="Q118" i="13"/>
  <c r="Y118" i="13"/>
  <c r="AG118" i="13"/>
  <c r="J123" i="13"/>
  <c r="R123" i="13"/>
  <c r="Z123" i="13"/>
  <c r="AH123" i="13"/>
  <c r="K119" i="13"/>
  <c r="S119" i="13"/>
  <c r="AA119" i="13"/>
  <c r="D119" i="13"/>
  <c r="L119" i="13"/>
  <c r="T119" i="13"/>
  <c r="AB119" i="13"/>
  <c r="F125" i="13"/>
  <c r="N125" i="13"/>
  <c r="V125" i="13"/>
  <c r="AD125" i="13"/>
  <c r="G121" i="13"/>
  <c r="O121" i="13"/>
  <c r="W125" i="13"/>
  <c r="AE121" i="13"/>
  <c r="D118" i="11"/>
  <c r="T118" i="11"/>
  <c r="AB118" i="11"/>
  <c r="E123" i="11"/>
  <c r="M123" i="11"/>
  <c r="U123" i="11"/>
  <c r="AC123" i="11"/>
  <c r="F119" i="11"/>
  <c r="N119" i="11"/>
  <c r="V119" i="11"/>
  <c r="AD119" i="11"/>
  <c r="H120" i="11"/>
  <c r="P120" i="11"/>
  <c r="X120" i="11"/>
  <c r="AF120" i="11"/>
  <c r="J121" i="11"/>
  <c r="R121" i="11"/>
  <c r="Z121" i="11"/>
  <c r="AH121" i="11"/>
  <c r="E91" i="9"/>
  <c r="E98" i="9" s="1"/>
  <c r="M91" i="9"/>
  <c r="M98" i="9" s="1"/>
  <c r="U98" i="9"/>
  <c r="AC91" i="9"/>
  <c r="AC98" i="9" s="1"/>
  <c r="G98" i="8"/>
  <c r="AD125" i="14"/>
  <c r="AD132" i="14" s="1"/>
  <c r="V121" i="14"/>
  <c r="V98" i="9"/>
  <c r="I98" i="12"/>
  <c r="AG98" i="12"/>
  <c r="Q98" i="10"/>
  <c r="AG98" i="10"/>
  <c r="Y98" i="10"/>
  <c r="AD118" i="10"/>
  <c r="W123" i="12"/>
  <c r="J98" i="10"/>
  <c r="R98" i="10"/>
  <c r="Z98" i="10"/>
  <c r="AH98" i="10"/>
  <c r="AG119" i="9"/>
  <c r="AG123" i="9"/>
  <c r="E121" i="9"/>
  <c r="E125" i="9"/>
  <c r="T123" i="14"/>
  <c r="AB123" i="14"/>
  <c r="E119" i="14"/>
  <c r="M119" i="14"/>
  <c r="U119" i="14"/>
  <c r="AC119" i="14"/>
  <c r="F124" i="14"/>
  <c r="N124" i="14"/>
  <c r="V124" i="14"/>
  <c r="AD124" i="14"/>
  <c r="G120" i="14"/>
  <c r="O120" i="14"/>
  <c r="O132" i="14" s="1"/>
  <c r="W120" i="14"/>
  <c r="AE120" i="14"/>
  <c r="H125" i="14"/>
  <c r="P125" i="14"/>
  <c r="X125" i="14"/>
  <c r="AF125" i="14"/>
  <c r="I125" i="14"/>
  <c r="Q121" i="14"/>
  <c r="Y121" i="14"/>
  <c r="AG125" i="14"/>
  <c r="J121" i="14"/>
  <c r="R121" i="14"/>
  <c r="Z121" i="14"/>
  <c r="AH121" i="14"/>
  <c r="Q98" i="12"/>
  <c r="Y98" i="12"/>
  <c r="J118" i="12"/>
  <c r="R118" i="12"/>
  <c r="Z118" i="12"/>
  <c r="AH118" i="12"/>
  <c r="K123" i="12"/>
  <c r="S123" i="12"/>
  <c r="AA123" i="12"/>
  <c r="E124" i="12"/>
  <c r="M124" i="12"/>
  <c r="U124" i="12"/>
  <c r="AC124" i="12"/>
  <c r="F120" i="12"/>
  <c r="N120" i="12"/>
  <c r="V120" i="12"/>
  <c r="AD120" i="12"/>
  <c r="I98" i="11"/>
  <c r="Q98" i="11"/>
  <c r="Y98" i="11"/>
  <c r="AG98" i="11"/>
  <c r="H118" i="11"/>
  <c r="P118" i="11"/>
  <c r="X118" i="11"/>
  <c r="AF118" i="11"/>
  <c r="I123" i="11"/>
  <c r="Q123" i="11"/>
  <c r="Y123" i="11"/>
  <c r="AG123" i="11"/>
  <c r="J119" i="11"/>
  <c r="R119" i="11"/>
  <c r="Z119" i="11"/>
  <c r="AH119" i="11"/>
  <c r="D120" i="11"/>
  <c r="L120" i="11"/>
  <c r="T120" i="11"/>
  <c r="AB120" i="11"/>
  <c r="F121" i="11"/>
  <c r="N121" i="11"/>
  <c r="V121" i="11"/>
  <c r="AD121" i="11"/>
  <c r="J118" i="10"/>
  <c r="Z118" i="10"/>
  <c r="Z127" i="10" s="1"/>
  <c r="AH118" i="10"/>
  <c r="K123" i="10"/>
  <c r="S123" i="10"/>
  <c r="AA123" i="10"/>
  <c r="D119" i="10"/>
  <c r="L119" i="10"/>
  <c r="T119" i="10"/>
  <c r="AB119" i="10"/>
  <c r="E124" i="10"/>
  <c r="M124" i="10"/>
  <c r="U124" i="10"/>
  <c r="AC124" i="10"/>
  <c r="F120" i="10"/>
  <c r="N120" i="10"/>
  <c r="V120" i="10"/>
  <c r="AD120" i="10"/>
  <c r="G125" i="10"/>
  <c r="O125" i="10"/>
  <c r="W125" i="10"/>
  <c r="AE125" i="10"/>
  <c r="H121" i="10"/>
  <c r="P121" i="10"/>
  <c r="X121" i="10"/>
  <c r="AF121" i="10"/>
  <c r="AE98" i="8"/>
  <c r="J98" i="8"/>
  <c r="Z98" i="8"/>
  <c r="H118" i="8"/>
  <c r="P118" i="8"/>
  <c r="X118" i="8"/>
  <c r="AF118" i="8"/>
  <c r="H120" i="6"/>
  <c r="P120" i="6"/>
  <c r="H120" i="10"/>
  <c r="P120" i="10"/>
  <c r="X120" i="10"/>
  <c r="AF120" i="10"/>
  <c r="J121" i="10"/>
  <c r="R121" i="10"/>
  <c r="Z121" i="10"/>
  <c r="AH121" i="10"/>
  <c r="I118" i="9"/>
  <c r="Q118" i="9"/>
  <c r="Y118" i="9"/>
  <c r="AG118" i="9"/>
  <c r="J123" i="9"/>
  <c r="R123" i="9"/>
  <c r="Z123" i="9"/>
  <c r="AH123" i="9"/>
  <c r="K119" i="9"/>
  <c r="S119" i="9"/>
  <c r="AA119" i="9"/>
  <c r="E120" i="9"/>
  <c r="M120" i="9"/>
  <c r="U120" i="9"/>
  <c r="AC120" i="9"/>
  <c r="F125" i="9"/>
  <c r="N125" i="9"/>
  <c r="V125" i="9"/>
  <c r="AD125" i="9"/>
  <c r="I118" i="8"/>
  <c r="Q118" i="8"/>
  <c r="Y118" i="8"/>
  <c r="AG118" i="8"/>
  <c r="J123" i="8"/>
  <c r="R123" i="8"/>
  <c r="Z123" i="8"/>
  <c r="AH123" i="8"/>
  <c r="AB124" i="8"/>
  <c r="E120" i="8"/>
  <c r="M120" i="8"/>
  <c r="U120" i="8"/>
  <c r="D119" i="11"/>
  <c r="L119" i="11"/>
  <c r="T119" i="11"/>
  <c r="AB119" i="11"/>
  <c r="E124" i="11"/>
  <c r="M124" i="11"/>
  <c r="U124" i="11"/>
  <c r="AC124" i="11"/>
  <c r="G125" i="11"/>
  <c r="O125" i="11"/>
  <c r="W125" i="11"/>
  <c r="AE125" i="11"/>
  <c r="H121" i="11"/>
  <c r="P121" i="11"/>
  <c r="X121" i="11"/>
  <c r="AF121" i="11"/>
  <c r="D118" i="10"/>
  <c r="L118" i="10"/>
  <c r="T118" i="10"/>
  <c r="AB118" i="10"/>
  <c r="E123" i="10"/>
  <c r="M123" i="10"/>
  <c r="U123" i="10"/>
  <c r="AC123" i="10"/>
  <c r="F119" i="10"/>
  <c r="N119" i="10"/>
  <c r="V119" i="10"/>
  <c r="AD119" i="10"/>
  <c r="H125" i="10"/>
  <c r="J118" i="8"/>
  <c r="R118" i="8"/>
  <c r="Z118" i="8"/>
  <c r="AH118" i="8"/>
  <c r="K123" i="8"/>
  <c r="S123" i="8"/>
  <c r="AA123" i="8"/>
  <c r="D119" i="8"/>
  <c r="E124" i="8"/>
  <c r="M124" i="8"/>
  <c r="U124" i="8"/>
  <c r="W91" i="7"/>
  <c r="W98" i="7" s="1"/>
  <c r="D98" i="6"/>
  <c r="I98" i="9"/>
  <c r="Q98" i="9"/>
  <c r="Y98" i="9"/>
  <c r="AG98" i="9"/>
  <c r="N98" i="9"/>
  <c r="I98" i="8"/>
  <c r="P98" i="7"/>
  <c r="Y98" i="8"/>
  <c r="Z98" i="7"/>
  <c r="T98" i="6"/>
  <c r="G118" i="10"/>
  <c r="O118" i="10"/>
  <c r="W118" i="10"/>
  <c r="W127" i="10" s="1"/>
  <c r="AE118" i="10"/>
  <c r="H123" i="10"/>
  <c r="P123" i="10"/>
  <c r="X123" i="10"/>
  <c r="AF123" i="10"/>
  <c r="I119" i="10"/>
  <c r="Q119" i="10"/>
  <c r="Y119" i="10"/>
  <c r="AG119" i="10"/>
  <c r="J124" i="10"/>
  <c r="R124" i="10"/>
  <c r="Z124" i="10"/>
  <c r="AH124" i="10"/>
  <c r="K124" i="10"/>
  <c r="S124" i="10"/>
  <c r="AA124" i="10"/>
  <c r="D125" i="10"/>
  <c r="L125" i="10"/>
  <c r="L132" i="10" s="1"/>
  <c r="T125" i="10"/>
  <c r="AB125" i="10"/>
  <c r="E125" i="10"/>
  <c r="M125" i="10"/>
  <c r="U125" i="10"/>
  <c r="AC125" i="10"/>
  <c r="AC132" i="10" s="1"/>
  <c r="K98" i="9"/>
  <c r="S98" i="9"/>
  <c r="AA98" i="9"/>
  <c r="E118" i="9"/>
  <c r="M118" i="9"/>
  <c r="I124" i="9"/>
  <c r="Q124" i="9"/>
  <c r="Y124" i="9"/>
  <c r="AG124" i="9"/>
  <c r="K125" i="9"/>
  <c r="E121" i="7"/>
  <c r="M121" i="7"/>
  <c r="M132" i="7" s="1"/>
  <c r="U121" i="7"/>
  <c r="AC121" i="7"/>
  <c r="J124" i="8"/>
  <c r="R124" i="8"/>
  <c r="Z124" i="8"/>
  <c r="AH124" i="8"/>
  <c r="K120" i="8"/>
  <c r="S120" i="8"/>
  <c r="AA120" i="8"/>
  <c r="D125" i="8"/>
  <c r="L125" i="8"/>
  <c r="T125" i="8"/>
  <c r="AB125" i="8"/>
  <c r="E121" i="8"/>
  <c r="U121" i="8"/>
  <c r="AC121" i="8"/>
  <c r="H118" i="7"/>
  <c r="P118" i="7"/>
  <c r="X118" i="7"/>
  <c r="AF118" i="7"/>
  <c r="I123" i="7"/>
  <c r="Q123" i="7"/>
  <c r="Y123" i="7"/>
  <c r="AG123" i="7"/>
  <c r="J119" i="7"/>
  <c r="R119" i="7"/>
  <c r="Z119" i="7"/>
  <c r="AH119" i="7"/>
  <c r="D120" i="7"/>
  <c r="L120" i="7"/>
  <c r="T120" i="7"/>
  <c r="AB120" i="7"/>
  <c r="E125" i="7"/>
  <c r="U125" i="7"/>
  <c r="AC125" i="7"/>
  <c r="F121" i="7"/>
  <c r="N121" i="7"/>
  <c r="V121" i="7"/>
  <c r="AD121" i="7"/>
  <c r="G121" i="7"/>
  <c r="O121" i="7"/>
  <c r="W121" i="7"/>
  <c r="AE121" i="7"/>
  <c r="D118" i="6"/>
  <c r="L118" i="6"/>
  <c r="T118" i="6"/>
  <c r="T127" i="6" s="1"/>
  <c r="AB118" i="6"/>
  <c r="AB127" i="6" s="1"/>
  <c r="E123" i="6"/>
  <c r="M123" i="6"/>
  <c r="U123" i="6"/>
  <c r="AC123" i="6"/>
  <c r="F119" i="6"/>
  <c r="N119" i="6"/>
  <c r="V119" i="6"/>
  <c r="AD119" i="6"/>
  <c r="AD130" i="6" s="1"/>
  <c r="G124" i="6"/>
  <c r="G130" i="6" s="1"/>
  <c r="O124" i="6"/>
  <c r="W124" i="6"/>
  <c r="AE124" i="6"/>
  <c r="I125" i="6"/>
  <c r="Q125" i="6"/>
  <c r="Y125" i="6"/>
  <c r="AG125" i="6"/>
  <c r="AG132" i="6" s="1"/>
  <c r="J121" i="6"/>
  <c r="R121" i="6"/>
  <c r="Z121" i="6"/>
  <c r="AH121" i="6"/>
  <c r="E98" i="6"/>
  <c r="AC120" i="8"/>
  <c r="G121" i="8"/>
  <c r="O121" i="8"/>
  <c r="W121" i="8"/>
  <c r="AE121" i="8"/>
  <c r="J118" i="7"/>
  <c r="R118" i="7"/>
  <c r="Z118" i="7"/>
  <c r="AH118" i="7"/>
  <c r="K123" i="7"/>
  <c r="S123" i="7"/>
  <c r="AA123" i="7"/>
  <c r="D119" i="7"/>
  <c r="L119" i="7"/>
  <c r="T119" i="7"/>
  <c r="AB119" i="7"/>
  <c r="E124" i="7"/>
  <c r="M124" i="7"/>
  <c r="U124" i="7"/>
  <c r="AC124" i="7"/>
  <c r="F120" i="7"/>
  <c r="N120" i="7"/>
  <c r="V120" i="7"/>
  <c r="AD120" i="7"/>
  <c r="G125" i="7"/>
  <c r="O125" i="7"/>
  <c r="W125" i="7"/>
  <c r="H121" i="7"/>
  <c r="P121" i="7"/>
  <c r="X121" i="7"/>
  <c r="AF121" i="7"/>
  <c r="F118" i="6"/>
  <c r="N118" i="6"/>
  <c r="V118" i="6"/>
  <c r="V127" i="6" s="1"/>
  <c r="G123" i="6"/>
  <c r="O123" i="6"/>
  <c r="W123" i="6"/>
  <c r="AE123" i="6"/>
  <c r="H119" i="6"/>
  <c r="P119" i="6"/>
  <c r="X119" i="6"/>
  <c r="AF119" i="6"/>
  <c r="I124" i="6"/>
  <c r="Q124" i="6"/>
  <c r="Y124" i="6"/>
  <c r="AG124" i="6"/>
  <c r="J120" i="6"/>
  <c r="R120" i="6"/>
  <c r="Z120" i="6"/>
  <c r="AH120" i="6"/>
  <c r="O125" i="8"/>
  <c r="W125" i="8"/>
  <c r="AE125" i="8"/>
  <c r="H121" i="8"/>
  <c r="P121" i="8"/>
  <c r="X121" i="8"/>
  <c r="AF121" i="8"/>
  <c r="E119" i="7"/>
  <c r="M119" i="7"/>
  <c r="U119" i="7"/>
  <c r="AC119" i="7"/>
  <c r="F124" i="7"/>
  <c r="N124" i="7"/>
  <c r="V124" i="7"/>
  <c r="AD124" i="7"/>
  <c r="G120" i="7"/>
  <c r="O120" i="7"/>
  <c r="O130" i="7" s="1"/>
  <c r="W120" i="7"/>
  <c r="AE120" i="7"/>
  <c r="K39" i="3"/>
  <c r="L39" i="3" s="1"/>
  <c r="Z49" i="3" s="1"/>
  <c r="R125" i="7"/>
  <c r="AH125" i="7"/>
  <c r="K121" i="7"/>
  <c r="S121" i="7"/>
  <c r="AA121" i="7"/>
  <c r="C8" i="3"/>
  <c r="N35" i="3"/>
  <c r="F41" i="3"/>
  <c r="K41" i="3"/>
  <c r="L41" i="3" s="1"/>
  <c r="Z51" i="3" s="1"/>
  <c r="C2" i="3"/>
  <c r="P39" i="3"/>
  <c r="P41" i="3"/>
  <c r="E41" i="3"/>
  <c r="E39" i="3"/>
  <c r="E40" i="3"/>
  <c r="F40" i="3" s="1"/>
  <c r="P42" i="3"/>
  <c r="E42" i="3"/>
  <c r="F42" i="3" s="1"/>
  <c r="E38" i="3"/>
  <c r="P38" i="3"/>
  <c r="C58" i="3"/>
  <c r="B48" i="3"/>
  <c r="B53" i="3" s="1"/>
  <c r="C50" i="3"/>
  <c r="C52" i="3"/>
  <c r="C59" i="3"/>
  <c r="C60" i="3"/>
  <c r="Z38" i="3"/>
  <c r="K38" i="3" s="1"/>
  <c r="E98" i="5"/>
  <c r="U98" i="5"/>
  <c r="G98" i="15"/>
  <c r="I127" i="5"/>
  <c r="X98" i="15"/>
  <c r="M98" i="5"/>
  <c r="AC98" i="5"/>
  <c r="O98" i="15"/>
  <c r="H98" i="5"/>
  <c r="P98" i="5"/>
  <c r="X98" i="5"/>
  <c r="AF98" i="5"/>
  <c r="J130" i="5"/>
  <c r="AH130" i="5"/>
  <c r="AG125" i="5"/>
  <c r="AG132" i="5" s="1"/>
  <c r="M91" i="15"/>
  <c r="M98" i="15" s="1"/>
  <c r="K98" i="5"/>
  <c r="S98" i="5"/>
  <c r="H123" i="5"/>
  <c r="P123" i="5"/>
  <c r="X123" i="5"/>
  <c r="AF123" i="5"/>
  <c r="J125" i="5"/>
  <c r="R125" i="5"/>
  <c r="Z125" i="5"/>
  <c r="AH125" i="5"/>
  <c r="AH132" i="5" s="1"/>
  <c r="F98" i="15"/>
  <c r="V91" i="15"/>
  <c r="V98" i="15" s="1"/>
  <c r="I98" i="15"/>
  <c r="W98" i="15"/>
  <c r="D119" i="15"/>
  <c r="D123" i="15"/>
  <c r="L119" i="15"/>
  <c r="L123" i="15"/>
  <c r="I125" i="5"/>
  <c r="U91" i="15"/>
  <c r="U98" i="15" s="1"/>
  <c r="AA98" i="5"/>
  <c r="G91" i="5"/>
  <c r="G98" i="5" s="1"/>
  <c r="O91" i="5"/>
  <c r="O98" i="5" s="1"/>
  <c r="W91" i="5"/>
  <c r="W98" i="5" s="1"/>
  <c r="AE91" i="5"/>
  <c r="AE98" i="5" s="1"/>
  <c r="D98" i="5"/>
  <c r="L98" i="5"/>
  <c r="T98" i="5"/>
  <c r="AB98" i="5"/>
  <c r="G120" i="5"/>
  <c r="O120" i="5"/>
  <c r="W120" i="5"/>
  <c r="AE120" i="5"/>
  <c r="K118" i="15"/>
  <c r="S118" i="15"/>
  <c r="AA118" i="15"/>
  <c r="L125" i="5"/>
  <c r="Q125" i="5"/>
  <c r="E91" i="15"/>
  <c r="E98" i="15" s="1"/>
  <c r="P120" i="5"/>
  <c r="D125" i="5"/>
  <c r="N91" i="15"/>
  <c r="N98" i="15" s="1"/>
  <c r="E118" i="15"/>
  <c r="M118" i="15"/>
  <c r="U118" i="15"/>
  <c r="AC118" i="15"/>
  <c r="F123" i="15"/>
  <c r="N123" i="15"/>
  <c r="V123" i="15"/>
  <c r="AD123" i="15"/>
  <c r="G119" i="15"/>
  <c r="G130" i="15" s="1"/>
  <c r="O119" i="15"/>
  <c r="W119" i="15"/>
  <c r="AE119" i="15"/>
  <c r="H124" i="15"/>
  <c r="P124" i="15"/>
  <c r="X124" i="15"/>
  <c r="AF124" i="15"/>
  <c r="I120" i="15"/>
  <c r="Q120" i="15"/>
  <c r="Y120" i="15"/>
  <c r="AG120" i="15"/>
  <c r="Y125" i="5"/>
  <c r="AC91" i="15"/>
  <c r="AC98" i="15" s="1"/>
  <c r="X120" i="5"/>
  <c r="T125" i="5"/>
  <c r="J98" i="15"/>
  <c r="Z98" i="15"/>
  <c r="AH98" i="15"/>
  <c r="F118" i="15"/>
  <c r="N118" i="15"/>
  <c r="V118" i="15"/>
  <c r="AD118" i="15"/>
  <c r="G123" i="15"/>
  <c r="O123" i="15"/>
  <c r="H120" i="5"/>
  <c r="AF120" i="5"/>
  <c r="AB125" i="5"/>
  <c r="R91" i="15"/>
  <c r="R98" i="15" s="1"/>
  <c r="AD91" i="15"/>
  <c r="AD98" i="15" s="1"/>
  <c r="Q98" i="15"/>
  <c r="K124" i="15"/>
  <c r="K119" i="15"/>
  <c r="S124" i="15"/>
  <c r="S119" i="15"/>
  <c r="AA124" i="15"/>
  <c r="AA119" i="15"/>
  <c r="J120" i="15"/>
  <c r="R120" i="15"/>
  <c r="Z120" i="15"/>
  <c r="AH120" i="15"/>
  <c r="K121" i="15"/>
  <c r="S121" i="15"/>
  <c r="AA121" i="15"/>
  <c r="T123" i="15"/>
  <c r="AB123" i="15"/>
  <c r="E124" i="15"/>
  <c r="M124" i="15"/>
  <c r="U124" i="15"/>
  <c r="AC124" i="15"/>
  <c r="F125" i="15"/>
  <c r="N125" i="15"/>
  <c r="V125" i="15"/>
  <c r="AD125" i="15"/>
  <c r="AD119" i="14"/>
  <c r="I121" i="14"/>
  <c r="J124" i="14"/>
  <c r="Z124" i="14"/>
  <c r="L125" i="14"/>
  <c r="J91" i="13"/>
  <c r="J98" i="13" s="1"/>
  <c r="AH91" i="13"/>
  <c r="AH98" i="13" s="1"/>
  <c r="R91" i="13"/>
  <c r="R98" i="13" s="1"/>
  <c r="F124" i="15"/>
  <c r="N124" i="15"/>
  <c r="V124" i="15"/>
  <c r="AD124" i="15"/>
  <c r="G125" i="15"/>
  <c r="O125" i="15"/>
  <c r="W125" i="15"/>
  <c r="AE125" i="15"/>
  <c r="AF127" i="15"/>
  <c r="AG121" i="14"/>
  <c r="Q125" i="14"/>
  <c r="H125" i="15"/>
  <c r="P125" i="15"/>
  <c r="X125" i="15"/>
  <c r="AF125" i="15"/>
  <c r="F91" i="14"/>
  <c r="F98" i="14" s="1"/>
  <c r="N91" i="14"/>
  <c r="N98" i="14" s="1"/>
  <c r="V91" i="14"/>
  <c r="V98" i="14" s="1"/>
  <c r="AD91" i="14"/>
  <c r="AD98" i="14" s="1"/>
  <c r="N119" i="14"/>
  <c r="X120" i="14"/>
  <c r="D91" i="13"/>
  <c r="D98" i="13" s="1"/>
  <c r="L91" i="13"/>
  <c r="L98" i="13" s="1"/>
  <c r="T91" i="13"/>
  <c r="T98" i="13" s="1"/>
  <c r="AB91" i="13"/>
  <c r="AB98" i="13" s="1"/>
  <c r="L98" i="14"/>
  <c r="AB98" i="14"/>
  <c r="D118" i="14"/>
  <c r="L118" i="14"/>
  <c r="T118" i="14"/>
  <c r="AB118" i="14"/>
  <c r="E123" i="14"/>
  <c r="M123" i="14"/>
  <c r="U123" i="14"/>
  <c r="AC123" i="14"/>
  <c r="G124" i="14"/>
  <c r="O124" i="14"/>
  <c r="W124" i="14"/>
  <c r="AE124" i="14"/>
  <c r="T125" i="14"/>
  <c r="T132" i="14" s="1"/>
  <c r="E91" i="13"/>
  <c r="E98" i="13" s="1"/>
  <c r="M91" i="13"/>
  <c r="M98" i="13" s="1"/>
  <c r="U91" i="13"/>
  <c r="U98" i="13" s="1"/>
  <c r="AC98" i="13"/>
  <c r="G93" i="13"/>
  <c r="G98" i="13" s="1"/>
  <c r="O93" i="13"/>
  <c r="O98" i="13" s="1"/>
  <c r="W93" i="13"/>
  <c r="W98" i="13" s="1"/>
  <c r="Z98" i="13"/>
  <c r="I124" i="15"/>
  <c r="Q124" i="15"/>
  <c r="Y124" i="15"/>
  <c r="AG124" i="15"/>
  <c r="H120" i="14"/>
  <c r="H130" i="14" s="1"/>
  <c r="R124" i="14"/>
  <c r="AH124" i="14"/>
  <c r="Y125" i="14"/>
  <c r="V98" i="13"/>
  <c r="AD98" i="13"/>
  <c r="I91" i="14"/>
  <c r="I98" i="14" s="1"/>
  <c r="Q91" i="14"/>
  <c r="Q98" i="14" s="1"/>
  <c r="Y91" i="14"/>
  <c r="Y98" i="14" s="1"/>
  <c r="AG91" i="14"/>
  <c r="AG98" i="14" s="1"/>
  <c r="I124" i="14"/>
  <c r="I119" i="14"/>
  <c r="Q124" i="14"/>
  <c r="Q119" i="14"/>
  <c r="Y124" i="14"/>
  <c r="Y119" i="14"/>
  <c r="AG124" i="14"/>
  <c r="AG119" i="14"/>
  <c r="V119" i="14"/>
  <c r="AF120" i="14"/>
  <c r="D125" i="14"/>
  <c r="G118" i="14"/>
  <c r="O118" i="14"/>
  <c r="W118" i="14"/>
  <c r="AE118" i="14"/>
  <c r="H123" i="14"/>
  <c r="P123" i="14"/>
  <c r="X123" i="14"/>
  <c r="AF123" i="14"/>
  <c r="K120" i="14"/>
  <c r="S120" i="14"/>
  <c r="AA120" i="14"/>
  <c r="E121" i="14"/>
  <c r="M121" i="14"/>
  <c r="U121" i="14"/>
  <c r="AC121" i="14"/>
  <c r="AB125" i="14"/>
  <c r="AB132" i="14" s="1"/>
  <c r="AF98" i="13"/>
  <c r="K91" i="12"/>
  <c r="K98" i="12" s="1"/>
  <c r="S91" i="12"/>
  <c r="S98" i="12" s="1"/>
  <c r="AA91" i="12"/>
  <c r="AA98" i="12" s="1"/>
  <c r="K98" i="14"/>
  <c r="S98" i="14"/>
  <c r="AA98" i="14"/>
  <c r="D98" i="14"/>
  <c r="T98" i="14"/>
  <c r="F132" i="14"/>
  <c r="F119" i="14"/>
  <c r="P120" i="14"/>
  <c r="AH119" i="13"/>
  <c r="G125" i="13"/>
  <c r="AC125" i="13"/>
  <c r="H120" i="13"/>
  <c r="H124" i="13"/>
  <c r="P120" i="13"/>
  <c r="P124" i="13"/>
  <c r="X120" i="13"/>
  <c r="X124" i="13"/>
  <c r="AF120" i="13"/>
  <c r="AF124" i="13"/>
  <c r="F120" i="13"/>
  <c r="V120" i="13"/>
  <c r="T124" i="13"/>
  <c r="J125" i="13"/>
  <c r="AE125" i="13"/>
  <c r="E118" i="13"/>
  <c r="M118" i="13"/>
  <c r="U118" i="13"/>
  <c r="AC118" i="13"/>
  <c r="F123" i="13"/>
  <c r="N123" i="13"/>
  <c r="V123" i="13"/>
  <c r="AD123" i="13"/>
  <c r="G119" i="13"/>
  <c r="O119" i="13"/>
  <c r="W119" i="13"/>
  <c r="AE119" i="13"/>
  <c r="R119" i="13"/>
  <c r="I120" i="13"/>
  <c r="Y120" i="13"/>
  <c r="M125" i="13"/>
  <c r="AH125" i="13"/>
  <c r="I98" i="13"/>
  <c r="Q98" i="13"/>
  <c r="Y98" i="13"/>
  <c r="AG98" i="13"/>
  <c r="X98" i="13"/>
  <c r="S123" i="13"/>
  <c r="D124" i="13"/>
  <c r="O125" i="13"/>
  <c r="AB124" i="13"/>
  <c r="H98" i="12"/>
  <c r="P98" i="12"/>
  <c r="X98" i="12"/>
  <c r="AF98" i="12"/>
  <c r="H118" i="13"/>
  <c r="P118" i="13"/>
  <c r="X118" i="13"/>
  <c r="AF118" i="13"/>
  <c r="I123" i="13"/>
  <c r="Q123" i="13"/>
  <c r="Y123" i="13"/>
  <c r="AG123" i="13"/>
  <c r="K124" i="13"/>
  <c r="S124" i="13"/>
  <c r="AA124" i="13"/>
  <c r="D120" i="13"/>
  <c r="L120" i="13"/>
  <c r="T120" i="13"/>
  <c r="AB120" i="13"/>
  <c r="Z119" i="13"/>
  <c r="N120" i="13"/>
  <c r="AD120" i="13"/>
  <c r="U125" i="13"/>
  <c r="E124" i="13"/>
  <c r="E120" i="13"/>
  <c r="M124" i="13"/>
  <c r="M120" i="13"/>
  <c r="U124" i="13"/>
  <c r="U120" i="13"/>
  <c r="AC124" i="13"/>
  <c r="AC120" i="13"/>
  <c r="L124" i="13"/>
  <c r="E91" i="12"/>
  <c r="E98" i="12" s="1"/>
  <c r="M91" i="12"/>
  <c r="M98" i="12" s="1"/>
  <c r="U91" i="12"/>
  <c r="U98" i="12" s="1"/>
  <c r="AC91" i="12"/>
  <c r="AC98" i="12" s="1"/>
  <c r="N119" i="12"/>
  <c r="AA125" i="12"/>
  <c r="F91" i="12"/>
  <c r="F98" i="12" s="1"/>
  <c r="N91" i="12"/>
  <c r="N98" i="12" s="1"/>
  <c r="V91" i="12"/>
  <c r="V98" i="12" s="1"/>
  <c r="AD91" i="12"/>
  <c r="AD98" i="12" s="1"/>
  <c r="AE123" i="12"/>
  <c r="T119" i="12"/>
  <c r="F118" i="12"/>
  <c r="N118" i="12"/>
  <c r="V118" i="12"/>
  <c r="AD118" i="12"/>
  <c r="H119" i="12"/>
  <c r="P119" i="12"/>
  <c r="X119" i="12"/>
  <c r="AF119" i="12"/>
  <c r="I124" i="12"/>
  <c r="Q124" i="12"/>
  <c r="Y124" i="12"/>
  <c r="AG124" i="12"/>
  <c r="J120" i="12"/>
  <c r="R120" i="12"/>
  <c r="Z120" i="12"/>
  <c r="AH120" i="12"/>
  <c r="V119" i="12"/>
  <c r="G123" i="12"/>
  <c r="I125" i="12"/>
  <c r="D119" i="12"/>
  <c r="K125" i="12"/>
  <c r="O123" i="12"/>
  <c r="G121" i="12"/>
  <c r="G125" i="12"/>
  <c r="O121" i="12"/>
  <c r="O125" i="12"/>
  <c r="W121" i="12"/>
  <c r="W125" i="12"/>
  <c r="AE121" i="12"/>
  <c r="AE125" i="12"/>
  <c r="AD119" i="12"/>
  <c r="S125" i="12"/>
  <c r="M98" i="11"/>
  <c r="Z125" i="11"/>
  <c r="F98" i="11"/>
  <c r="V98" i="11"/>
  <c r="S98" i="11"/>
  <c r="AH125" i="11"/>
  <c r="D91" i="10"/>
  <c r="D98" i="10" s="1"/>
  <c r="L91" i="10"/>
  <c r="L98" i="10" s="1"/>
  <c r="T91" i="10"/>
  <c r="T98" i="10" s="1"/>
  <c r="U98" i="11"/>
  <c r="AC98" i="11"/>
  <c r="G91" i="11"/>
  <c r="G98" i="11" s="1"/>
  <c r="O91" i="11"/>
  <c r="O98" i="11" s="1"/>
  <c r="W91" i="11"/>
  <c r="W98" i="11" s="1"/>
  <c r="AE91" i="11"/>
  <c r="AE98" i="11" s="1"/>
  <c r="H98" i="11"/>
  <c r="X98" i="11"/>
  <c r="P91" i="11"/>
  <c r="P98" i="11" s="1"/>
  <c r="AF91" i="11"/>
  <c r="AF98" i="11" s="1"/>
  <c r="E98" i="11"/>
  <c r="G119" i="11"/>
  <c r="G124" i="11"/>
  <c r="O119" i="11"/>
  <c r="O124" i="11"/>
  <c r="W119" i="11"/>
  <c r="W124" i="11"/>
  <c r="AE119" i="11"/>
  <c r="AE124" i="11"/>
  <c r="I120" i="11"/>
  <c r="I125" i="11"/>
  <c r="Q120" i="11"/>
  <c r="Q125" i="11"/>
  <c r="Y120" i="11"/>
  <c r="Y125" i="11"/>
  <c r="AG120" i="11"/>
  <c r="AG125" i="11"/>
  <c r="J125" i="11"/>
  <c r="D91" i="11"/>
  <c r="D98" i="11" s="1"/>
  <c r="L91" i="11"/>
  <c r="L98" i="11" s="1"/>
  <c r="T91" i="11"/>
  <c r="T98" i="11" s="1"/>
  <c r="AB91" i="11"/>
  <c r="AB98" i="11" s="1"/>
  <c r="E121" i="11"/>
  <c r="M121" i="11"/>
  <c r="U121" i="11"/>
  <c r="AC121" i="11"/>
  <c r="D91" i="9"/>
  <c r="D98" i="9" s="1"/>
  <c r="L91" i="9"/>
  <c r="L98" i="9" s="1"/>
  <c r="F98" i="9"/>
  <c r="J98" i="11"/>
  <c r="R98" i="11"/>
  <c r="Z98" i="11"/>
  <c r="AH98" i="11"/>
  <c r="K91" i="10"/>
  <c r="K98" i="10" s="1"/>
  <c r="S91" i="10"/>
  <c r="S98" i="10" s="1"/>
  <c r="AA91" i="10"/>
  <c r="AA98" i="10" s="1"/>
  <c r="M98" i="10"/>
  <c r="AC98" i="10"/>
  <c r="K124" i="11"/>
  <c r="S124" i="11"/>
  <c r="AA124" i="11"/>
  <c r="G91" i="10"/>
  <c r="G98" i="10" s="1"/>
  <c r="O91" i="10"/>
  <c r="O98" i="10" s="1"/>
  <c r="W91" i="10"/>
  <c r="W98" i="10" s="1"/>
  <c r="AE91" i="10"/>
  <c r="AE98" i="10" s="1"/>
  <c r="AB91" i="10"/>
  <c r="AB98" i="10" s="1"/>
  <c r="H98" i="10"/>
  <c r="P98" i="10"/>
  <c r="X98" i="10"/>
  <c r="AF98" i="10"/>
  <c r="X125" i="10"/>
  <c r="G98" i="9"/>
  <c r="O98" i="9"/>
  <c r="W98" i="9"/>
  <c r="AE98" i="9"/>
  <c r="AF125" i="10"/>
  <c r="AD98" i="9"/>
  <c r="K120" i="10"/>
  <c r="S120" i="10"/>
  <c r="AA120" i="10"/>
  <c r="T91" i="9"/>
  <c r="T98" i="9" s="1"/>
  <c r="AB91" i="9"/>
  <c r="AB98" i="9" s="1"/>
  <c r="Q120" i="9"/>
  <c r="AC125" i="9"/>
  <c r="I125" i="10"/>
  <c r="Q125" i="10"/>
  <c r="Y125" i="10"/>
  <c r="AG125" i="10"/>
  <c r="F130" i="9"/>
  <c r="E127" i="9"/>
  <c r="Y120" i="9"/>
  <c r="I123" i="9"/>
  <c r="H91" i="9"/>
  <c r="H98" i="9" s="1"/>
  <c r="P91" i="9"/>
  <c r="P98" i="9" s="1"/>
  <c r="X91" i="9"/>
  <c r="X98" i="9" s="1"/>
  <c r="AF91" i="9"/>
  <c r="AF98" i="9" s="1"/>
  <c r="F123" i="9"/>
  <c r="N123" i="9"/>
  <c r="V123" i="9"/>
  <c r="AD123" i="9"/>
  <c r="G119" i="9"/>
  <c r="O119" i="9"/>
  <c r="W119" i="9"/>
  <c r="W130" i="9" s="1"/>
  <c r="AE119" i="9"/>
  <c r="H124" i="9"/>
  <c r="P124" i="9"/>
  <c r="X124" i="9"/>
  <c r="AF124" i="9"/>
  <c r="J125" i="9"/>
  <c r="R125" i="9"/>
  <c r="R132" i="9" s="1"/>
  <c r="Z125" i="9"/>
  <c r="AH125" i="9"/>
  <c r="K121" i="9"/>
  <c r="S121" i="9"/>
  <c r="AA121" i="9"/>
  <c r="P119" i="9"/>
  <c r="M125" i="9"/>
  <c r="Q123" i="9"/>
  <c r="U125" i="9"/>
  <c r="U132" i="9" s="1"/>
  <c r="H118" i="9"/>
  <c r="P118" i="9"/>
  <c r="X118" i="9"/>
  <c r="AF118" i="9"/>
  <c r="J119" i="9"/>
  <c r="R119" i="9"/>
  <c r="Z119" i="9"/>
  <c r="AH119" i="9"/>
  <c r="K124" i="9"/>
  <c r="S124" i="9"/>
  <c r="AA124" i="9"/>
  <c r="D120" i="9"/>
  <c r="L120" i="9"/>
  <c r="T120" i="9"/>
  <c r="AB120" i="9"/>
  <c r="F121" i="9"/>
  <c r="N121" i="9"/>
  <c r="V121" i="9"/>
  <c r="AD121" i="9"/>
  <c r="X119" i="9"/>
  <c r="Y123" i="9"/>
  <c r="D98" i="8"/>
  <c r="T98" i="8"/>
  <c r="AF127" i="8"/>
  <c r="K91" i="8"/>
  <c r="K98" i="8" s="1"/>
  <c r="S91" i="8"/>
  <c r="S98" i="8" s="1"/>
  <c r="AA91" i="8"/>
  <c r="AA98" i="8" s="1"/>
  <c r="L98" i="8"/>
  <c r="AB98" i="8"/>
  <c r="L119" i="8"/>
  <c r="L123" i="8"/>
  <c r="T119" i="8"/>
  <c r="T123" i="8"/>
  <c r="AB119" i="8"/>
  <c r="AB123" i="8"/>
  <c r="E98" i="8"/>
  <c r="M98" i="8"/>
  <c r="U98" i="8"/>
  <c r="AC98" i="8"/>
  <c r="D123" i="8"/>
  <c r="F91" i="8"/>
  <c r="F98" i="8" s="1"/>
  <c r="N91" i="8"/>
  <c r="N98" i="8" s="1"/>
  <c r="V91" i="8"/>
  <c r="V98" i="8" s="1"/>
  <c r="AD91" i="8"/>
  <c r="AD98" i="8" s="1"/>
  <c r="Q98" i="8"/>
  <c r="AG98" i="8"/>
  <c r="K118" i="8"/>
  <c r="S118" i="8"/>
  <c r="AA118" i="8"/>
  <c r="E119" i="8"/>
  <c r="M119" i="8"/>
  <c r="U119" i="8"/>
  <c r="AC119" i="8"/>
  <c r="F124" i="8"/>
  <c r="N124" i="8"/>
  <c r="V124" i="8"/>
  <c r="AD124" i="8"/>
  <c r="G120" i="8"/>
  <c r="O120" i="8"/>
  <c r="W120" i="8"/>
  <c r="AE120" i="8"/>
  <c r="H125" i="8"/>
  <c r="P125" i="8"/>
  <c r="X125" i="8"/>
  <c r="AF125" i="8"/>
  <c r="I121" i="8"/>
  <c r="Q121" i="8"/>
  <c r="Y121" i="8"/>
  <c r="AG121" i="8"/>
  <c r="D120" i="8"/>
  <c r="E91" i="7"/>
  <c r="E98" i="7" s="1"/>
  <c r="M91" i="7"/>
  <c r="M98" i="7" s="1"/>
  <c r="U91" i="7"/>
  <c r="U98" i="7" s="1"/>
  <c r="AC91" i="7"/>
  <c r="AC98" i="7" s="1"/>
  <c r="G98" i="7"/>
  <c r="AB120" i="8"/>
  <c r="H91" i="8"/>
  <c r="H98" i="8" s="1"/>
  <c r="P91" i="8"/>
  <c r="P98" i="8" s="1"/>
  <c r="X91" i="8"/>
  <c r="X98" i="8" s="1"/>
  <c r="AF91" i="8"/>
  <c r="AF98" i="8" s="1"/>
  <c r="L120" i="8"/>
  <c r="I123" i="8"/>
  <c r="Q123" i="8"/>
  <c r="Y123" i="8"/>
  <c r="AG123" i="8"/>
  <c r="J119" i="8"/>
  <c r="R119" i="8"/>
  <c r="Z119" i="8"/>
  <c r="AH119" i="8"/>
  <c r="K124" i="8"/>
  <c r="S124" i="8"/>
  <c r="AA124" i="8"/>
  <c r="E125" i="8"/>
  <c r="M125" i="8"/>
  <c r="AC125" i="8"/>
  <c r="F121" i="8"/>
  <c r="N121" i="8"/>
  <c r="V121" i="8"/>
  <c r="AD121" i="8"/>
  <c r="AA119" i="8"/>
  <c r="T120" i="8"/>
  <c r="F125" i="8"/>
  <c r="N125" i="8"/>
  <c r="V125" i="8"/>
  <c r="AD125" i="8"/>
  <c r="F98" i="7"/>
  <c r="N98" i="7"/>
  <c r="V98" i="7"/>
  <c r="AD98" i="7"/>
  <c r="I98" i="7"/>
  <c r="Y98" i="7"/>
  <c r="H98" i="7"/>
  <c r="X98" i="7"/>
  <c r="AF98" i="7"/>
  <c r="K98" i="7"/>
  <c r="AA98" i="7"/>
  <c r="O98" i="7"/>
  <c r="AE98" i="7"/>
  <c r="Z125" i="8"/>
  <c r="AH125" i="8"/>
  <c r="Q98" i="7"/>
  <c r="AG98" i="7"/>
  <c r="D98" i="7"/>
  <c r="L98" i="7"/>
  <c r="T98" i="7"/>
  <c r="AB98" i="7"/>
  <c r="S98" i="7"/>
  <c r="K118" i="7"/>
  <c r="S118" i="7"/>
  <c r="AA118" i="7"/>
  <c r="D123" i="7"/>
  <c r="L123" i="7"/>
  <c r="T123" i="7"/>
  <c r="AB123" i="7"/>
  <c r="D125" i="7"/>
  <c r="Y132" i="7"/>
  <c r="J123" i="7"/>
  <c r="I124" i="7"/>
  <c r="I119" i="7"/>
  <c r="Q124" i="7"/>
  <c r="Q119" i="7"/>
  <c r="Y124" i="7"/>
  <c r="Y119" i="7"/>
  <c r="AG124" i="7"/>
  <c r="AG119" i="7"/>
  <c r="T125" i="7"/>
  <c r="T121" i="7"/>
  <c r="Z123" i="7"/>
  <c r="G118" i="7"/>
  <c r="G127" i="7" s="1"/>
  <c r="O118" i="7"/>
  <c r="W118" i="7"/>
  <c r="W127" i="7" s="1"/>
  <c r="AE118" i="7"/>
  <c r="H123" i="7"/>
  <c r="P123" i="7"/>
  <c r="X123" i="7"/>
  <c r="AF123" i="7"/>
  <c r="J124" i="7"/>
  <c r="R124" i="7"/>
  <c r="Z124" i="7"/>
  <c r="AH124" i="7"/>
  <c r="K120" i="7"/>
  <c r="S120" i="7"/>
  <c r="AA120" i="7"/>
  <c r="L125" i="7"/>
  <c r="AB125" i="7"/>
  <c r="AD118" i="7"/>
  <c r="I118" i="7"/>
  <c r="Q118" i="7"/>
  <c r="Y118" i="7"/>
  <c r="AG118" i="7"/>
  <c r="R121" i="7"/>
  <c r="AH121" i="7"/>
  <c r="L98" i="6"/>
  <c r="G98" i="6"/>
  <c r="O91" i="6"/>
  <c r="O98" i="6" s="1"/>
  <c r="AE91" i="6"/>
  <c r="AE98" i="6" s="1"/>
  <c r="W98" i="6"/>
  <c r="I91" i="6"/>
  <c r="I98" i="6" s="1"/>
  <c r="Q91" i="6"/>
  <c r="Q98" i="6" s="1"/>
  <c r="Y91" i="6"/>
  <c r="Y98" i="6" s="1"/>
  <c r="AG91" i="6"/>
  <c r="AG98" i="6" s="1"/>
  <c r="H125" i="7"/>
  <c r="P125" i="7"/>
  <c r="X125" i="7"/>
  <c r="AF125" i="7"/>
  <c r="J98" i="6"/>
  <c r="R98" i="6"/>
  <c r="Z98" i="6"/>
  <c r="AH98" i="6"/>
  <c r="K91" i="6"/>
  <c r="K98" i="6" s="1"/>
  <c r="AB98" i="6"/>
  <c r="H98" i="6"/>
  <c r="P98" i="6"/>
  <c r="X98" i="6"/>
  <c r="AF98" i="6"/>
  <c r="F98" i="6"/>
  <c r="U98" i="6"/>
  <c r="D125" i="6"/>
  <c r="L125" i="6"/>
  <c r="L132" i="6" s="1"/>
  <c r="S91" i="6"/>
  <c r="S98" i="6" s="1"/>
  <c r="T125" i="6"/>
  <c r="AA98" i="6"/>
  <c r="AB125" i="6"/>
  <c r="M91" i="6"/>
  <c r="M98" i="6" s="1"/>
  <c r="AC91" i="6"/>
  <c r="AC98" i="6" s="1"/>
  <c r="G118" i="6"/>
  <c r="O118" i="6"/>
  <c r="W118" i="6"/>
  <c r="AE118" i="6"/>
  <c r="H123" i="6"/>
  <c r="P123" i="6"/>
  <c r="X123" i="6"/>
  <c r="AF123" i="6"/>
  <c r="I119" i="6"/>
  <c r="Q119" i="6"/>
  <c r="Y119" i="6"/>
  <c r="AG119" i="6"/>
  <c r="J124" i="6"/>
  <c r="R124" i="6"/>
  <c r="Z124" i="6"/>
  <c r="AH124" i="6"/>
  <c r="K120" i="6"/>
  <c r="S120" i="6"/>
  <c r="AA120" i="6"/>
  <c r="E121" i="6"/>
  <c r="E131" i="6" s="1"/>
  <c r="M121" i="6"/>
  <c r="U121" i="6"/>
  <c r="AC121" i="6"/>
  <c r="AD118" i="6"/>
  <c r="N98" i="6"/>
  <c r="V98" i="6"/>
  <c r="AD98" i="6"/>
  <c r="AH116" i="4"/>
  <c r="AG116" i="4"/>
  <c r="AF116" i="4"/>
  <c r="AE116" i="4"/>
  <c r="AD116" i="4"/>
  <c r="AC116" i="4"/>
  <c r="AB116" i="4"/>
  <c r="AA116" i="4"/>
  <c r="Z116" i="4"/>
  <c r="Y116" i="4"/>
  <c r="X116" i="4"/>
  <c r="W116" i="4"/>
  <c r="V116" i="4"/>
  <c r="U116" i="4"/>
  <c r="T116" i="4"/>
  <c r="S116" i="4"/>
  <c r="R116" i="4"/>
  <c r="Q116" i="4"/>
  <c r="P116" i="4"/>
  <c r="O116" i="4"/>
  <c r="N116" i="4"/>
  <c r="M116" i="4"/>
  <c r="L116" i="4"/>
  <c r="K116" i="4"/>
  <c r="J116" i="4"/>
  <c r="I116" i="4"/>
  <c r="H116" i="4"/>
  <c r="G116" i="4"/>
  <c r="F116" i="4"/>
  <c r="E116" i="4"/>
  <c r="D116" i="4"/>
  <c r="AH115" i="4"/>
  <c r="AG115" i="4"/>
  <c r="AF115" i="4"/>
  <c r="AE115" i="4"/>
  <c r="AD115" i="4"/>
  <c r="AC115" i="4"/>
  <c r="AB115" i="4"/>
  <c r="AA115" i="4"/>
  <c r="AA121" i="4" s="1"/>
  <c r="Z115" i="4"/>
  <c r="Y115" i="4"/>
  <c r="X115" i="4"/>
  <c r="W115" i="4"/>
  <c r="V115" i="4"/>
  <c r="U115" i="4"/>
  <c r="T115" i="4"/>
  <c r="S115" i="4"/>
  <c r="S121" i="4" s="1"/>
  <c r="R115" i="4"/>
  <c r="Q115" i="4"/>
  <c r="P115" i="4"/>
  <c r="O115" i="4"/>
  <c r="N115" i="4"/>
  <c r="M115" i="4"/>
  <c r="L115" i="4"/>
  <c r="K115" i="4"/>
  <c r="K121" i="4" s="1"/>
  <c r="J115" i="4"/>
  <c r="I115" i="4"/>
  <c r="H115" i="4"/>
  <c r="G115" i="4"/>
  <c r="F115" i="4"/>
  <c r="E115" i="4"/>
  <c r="D115" i="4"/>
  <c r="AH114" i="4"/>
  <c r="AH125" i="4" s="1"/>
  <c r="AG114" i="4"/>
  <c r="AF114" i="4"/>
  <c r="AE114" i="4"/>
  <c r="AD114" i="4"/>
  <c r="AC114" i="4"/>
  <c r="AB114" i="4"/>
  <c r="AA114" i="4"/>
  <c r="Z114" i="4"/>
  <c r="Z125" i="4" s="1"/>
  <c r="Y114" i="4"/>
  <c r="X114" i="4"/>
  <c r="W114" i="4"/>
  <c r="V114" i="4"/>
  <c r="U114" i="4"/>
  <c r="T114" i="4"/>
  <c r="S114" i="4"/>
  <c r="R114" i="4"/>
  <c r="Q114" i="4"/>
  <c r="P114" i="4"/>
  <c r="O114" i="4"/>
  <c r="N114" i="4"/>
  <c r="M114" i="4"/>
  <c r="L114" i="4"/>
  <c r="K114" i="4"/>
  <c r="J114" i="4"/>
  <c r="J125" i="4" s="1"/>
  <c r="I114" i="4"/>
  <c r="H114" i="4"/>
  <c r="G114" i="4"/>
  <c r="F114" i="4"/>
  <c r="E114" i="4"/>
  <c r="D114" i="4"/>
  <c r="AH113" i="4"/>
  <c r="AG113" i="4"/>
  <c r="AG120" i="4" s="1"/>
  <c r="AF113" i="4"/>
  <c r="AE113" i="4"/>
  <c r="AD113" i="4"/>
  <c r="AC113" i="4"/>
  <c r="AB113" i="4"/>
  <c r="AA113" i="4"/>
  <c r="Z113" i="4"/>
  <c r="Y113" i="4"/>
  <c r="Y120" i="4" s="1"/>
  <c r="X113" i="4"/>
  <c r="W113" i="4"/>
  <c r="V113" i="4"/>
  <c r="U113" i="4"/>
  <c r="T113" i="4"/>
  <c r="S113" i="4"/>
  <c r="R113" i="4"/>
  <c r="Q113" i="4"/>
  <c r="P113" i="4"/>
  <c r="O113" i="4"/>
  <c r="N113" i="4"/>
  <c r="M113" i="4"/>
  <c r="L113" i="4"/>
  <c r="K113" i="4"/>
  <c r="J113" i="4"/>
  <c r="I113" i="4"/>
  <c r="I120" i="4" s="1"/>
  <c r="H113" i="4"/>
  <c r="G113" i="4"/>
  <c r="F113" i="4"/>
  <c r="E113" i="4"/>
  <c r="D113" i="4"/>
  <c r="AH112" i="4"/>
  <c r="AG112" i="4"/>
  <c r="AF112" i="4"/>
  <c r="AF124" i="4" s="1"/>
  <c r="AE112" i="4"/>
  <c r="AD112" i="4"/>
  <c r="AC112" i="4"/>
  <c r="AB112" i="4"/>
  <c r="AA112" i="4"/>
  <c r="Z112" i="4"/>
  <c r="Y112" i="4"/>
  <c r="X112" i="4"/>
  <c r="X124" i="4" s="1"/>
  <c r="W112" i="4"/>
  <c r="V112" i="4"/>
  <c r="U112" i="4"/>
  <c r="T112" i="4"/>
  <c r="S112" i="4"/>
  <c r="R112" i="4"/>
  <c r="Q112" i="4"/>
  <c r="P112" i="4"/>
  <c r="O112" i="4"/>
  <c r="N112" i="4"/>
  <c r="M112" i="4"/>
  <c r="L112" i="4"/>
  <c r="K112" i="4"/>
  <c r="J112" i="4"/>
  <c r="I112" i="4"/>
  <c r="H112" i="4"/>
  <c r="H124" i="4" s="1"/>
  <c r="G112" i="4"/>
  <c r="F112" i="4"/>
  <c r="E112" i="4"/>
  <c r="D112" i="4"/>
  <c r="AH111" i="4"/>
  <c r="AG111" i="4"/>
  <c r="AF111" i="4"/>
  <c r="AE111" i="4"/>
  <c r="AE119" i="4" s="1"/>
  <c r="AD111" i="4"/>
  <c r="AC111" i="4"/>
  <c r="AB111" i="4"/>
  <c r="AA111" i="4"/>
  <c r="Z111" i="4"/>
  <c r="Y111" i="4"/>
  <c r="X111" i="4"/>
  <c r="W111" i="4"/>
  <c r="W119" i="4" s="1"/>
  <c r="V111" i="4"/>
  <c r="U111" i="4"/>
  <c r="T111" i="4"/>
  <c r="S111" i="4"/>
  <c r="R111" i="4"/>
  <c r="Q111" i="4"/>
  <c r="P111" i="4"/>
  <c r="O111" i="4"/>
  <c r="N111" i="4"/>
  <c r="M111" i="4"/>
  <c r="L111" i="4"/>
  <c r="K111" i="4"/>
  <c r="J111" i="4"/>
  <c r="I111" i="4"/>
  <c r="H111" i="4"/>
  <c r="G111" i="4"/>
  <c r="G119" i="4" s="1"/>
  <c r="F111" i="4"/>
  <c r="E111" i="4"/>
  <c r="D111" i="4"/>
  <c r="AH110" i="4"/>
  <c r="AG110" i="4"/>
  <c r="AF110" i="4"/>
  <c r="AE110" i="4"/>
  <c r="AD110" i="4"/>
  <c r="AD123" i="4" s="1"/>
  <c r="AC110" i="4"/>
  <c r="AB110" i="4"/>
  <c r="AA110" i="4"/>
  <c r="Z110" i="4"/>
  <c r="Y110" i="4"/>
  <c r="X110" i="4"/>
  <c r="W110" i="4"/>
  <c r="V110" i="4"/>
  <c r="V123" i="4" s="1"/>
  <c r="U110" i="4"/>
  <c r="T110" i="4"/>
  <c r="S110" i="4"/>
  <c r="R110" i="4"/>
  <c r="Q110" i="4"/>
  <c r="P110" i="4"/>
  <c r="O110" i="4"/>
  <c r="N110" i="4"/>
  <c r="M110" i="4"/>
  <c r="L110" i="4"/>
  <c r="K110" i="4"/>
  <c r="J110" i="4"/>
  <c r="I110" i="4"/>
  <c r="H110" i="4"/>
  <c r="G110" i="4"/>
  <c r="F110" i="4"/>
  <c r="F123" i="4" s="1"/>
  <c r="E110" i="4"/>
  <c r="D110" i="4"/>
  <c r="AH109" i="4"/>
  <c r="AG109" i="4"/>
  <c r="AF109" i="4"/>
  <c r="AE109" i="4"/>
  <c r="AD109" i="4"/>
  <c r="AC109" i="4"/>
  <c r="AB109" i="4"/>
  <c r="AA109" i="4"/>
  <c r="Z109" i="4"/>
  <c r="Y109" i="4"/>
  <c r="X109" i="4"/>
  <c r="W109" i="4"/>
  <c r="V109" i="4"/>
  <c r="U109" i="4"/>
  <c r="T109" i="4"/>
  <c r="S109" i="4"/>
  <c r="R109" i="4"/>
  <c r="Q109" i="4"/>
  <c r="P109" i="4"/>
  <c r="O109" i="4"/>
  <c r="N109" i="4"/>
  <c r="M109" i="4"/>
  <c r="L109" i="4"/>
  <c r="K109" i="4"/>
  <c r="J109" i="4"/>
  <c r="I109" i="4"/>
  <c r="H109" i="4"/>
  <c r="G109" i="4"/>
  <c r="F109" i="4"/>
  <c r="E109" i="4"/>
  <c r="D109" i="4"/>
  <c r="AH94" i="4"/>
  <c r="AH95" i="4" s="1"/>
  <c r="AG94" i="4"/>
  <c r="AG95" i="4" s="1"/>
  <c r="AF94" i="4"/>
  <c r="AF95" i="4" s="1"/>
  <c r="AE94" i="4"/>
  <c r="AE95" i="4" s="1"/>
  <c r="AD94" i="4"/>
  <c r="AD95" i="4" s="1"/>
  <c r="AC94" i="4"/>
  <c r="AC95" i="4" s="1"/>
  <c r="AB94" i="4"/>
  <c r="AB95" i="4" s="1"/>
  <c r="AA94" i="4"/>
  <c r="AA95" i="4" s="1"/>
  <c r="Z94" i="4"/>
  <c r="Z95" i="4" s="1"/>
  <c r="Y94" i="4"/>
  <c r="Y95" i="4" s="1"/>
  <c r="X94" i="4"/>
  <c r="X95" i="4" s="1"/>
  <c r="W94" i="4"/>
  <c r="W95" i="4" s="1"/>
  <c r="V94" i="4"/>
  <c r="V95" i="4" s="1"/>
  <c r="U94" i="4"/>
  <c r="U95" i="4" s="1"/>
  <c r="T94" i="4"/>
  <c r="T95" i="4" s="1"/>
  <c r="S94" i="4"/>
  <c r="S95" i="4" s="1"/>
  <c r="R94" i="4"/>
  <c r="R95" i="4" s="1"/>
  <c r="Q94" i="4"/>
  <c r="Q95" i="4" s="1"/>
  <c r="P94" i="4"/>
  <c r="P95" i="4" s="1"/>
  <c r="O94" i="4"/>
  <c r="O95" i="4" s="1"/>
  <c r="N94" i="4"/>
  <c r="N95" i="4" s="1"/>
  <c r="M94" i="4"/>
  <c r="M95" i="4" s="1"/>
  <c r="L94" i="4"/>
  <c r="L95" i="4" s="1"/>
  <c r="K94" i="4"/>
  <c r="K95" i="4" s="1"/>
  <c r="J94" i="4"/>
  <c r="J95" i="4" s="1"/>
  <c r="I94" i="4"/>
  <c r="I95" i="4" s="1"/>
  <c r="H94" i="4"/>
  <c r="H95" i="4" s="1"/>
  <c r="G94" i="4"/>
  <c r="G95" i="4" s="1"/>
  <c r="F94" i="4"/>
  <c r="F95" i="4" s="1"/>
  <c r="E94" i="4"/>
  <c r="E95" i="4" s="1"/>
  <c r="D94" i="4"/>
  <c r="D95" i="4" s="1"/>
  <c r="AH92" i="4"/>
  <c r="AH93" i="4" s="1"/>
  <c r="AG92" i="4"/>
  <c r="AG93" i="4" s="1"/>
  <c r="AF92" i="4"/>
  <c r="AF93" i="4" s="1"/>
  <c r="AE92" i="4"/>
  <c r="AE93" i="4" s="1"/>
  <c r="AD92" i="4"/>
  <c r="AD93" i="4" s="1"/>
  <c r="AC92" i="4"/>
  <c r="AC93" i="4" s="1"/>
  <c r="AB92" i="4"/>
  <c r="AB93" i="4" s="1"/>
  <c r="AA92" i="4"/>
  <c r="AA93" i="4" s="1"/>
  <c r="Z92" i="4"/>
  <c r="Z93" i="4" s="1"/>
  <c r="Y92" i="4"/>
  <c r="Y93" i="4" s="1"/>
  <c r="X92" i="4"/>
  <c r="X93" i="4" s="1"/>
  <c r="W92" i="4"/>
  <c r="W93" i="4" s="1"/>
  <c r="V92" i="4"/>
  <c r="V93" i="4" s="1"/>
  <c r="U92" i="4"/>
  <c r="U93" i="4" s="1"/>
  <c r="T92" i="4"/>
  <c r="T93" i="4" s="1"/>
  <c r="S92" i="4"/>
  <c r="S93" i="4" s="1"/>
  <c r="R92" i="4"/>
  <c r="R93" i="4" s="1"/>
  <c r="Q92" i="4"/>
  <c r="Q93" i="4" s="1"/>
  <c r="P92" i="4"/>
  <c r="P93" i="4" s="1"/>
  <c r="O92" i="4"/>
  <c r="O93" i="4" s="1"/>
  <c r="N92" i="4"/>
  <c r="N93" i="4" s="1"/>
  <c r="M92" i="4"/>
  <c r="M93" i="4" s="1"/>
  <c r="L92" i="4"/>
  <c r="L93" i="4" s="1"/>
  <c r="K92" i="4"/>
  <c r="K93" i="4" s="1"/>
  <c r="J92" i="4"/>
  <c r="J93" i="4" s="1"/>
  <c r="I92" i="4"/>
  <c r="I93" i="4" s="1"/>
  <c r="H92" i="4"/>
  <c r="H93" i="4" s="1"/>
  <c r="G92" i="4"/>
  <c r="G93" i="4" s="1"/>
  <c r="F92" i="4"/>
  <c r="F93" i="4" s="1"/>
  <c r="E92" i="4"/>
  <c r="E93" i="4" s="1"/>
  <c r="D92" i="4"/>
  <c r="D93" i="4" s="1"/>
  <c r="AH90" i="4"/>
  <c r="AH91" i="4" s="1"/>
  <c r="AG90" i="4"/>
  <c r="AG91" i="4" s="1"/>
  <c r="AF90" i="4"/>
  <c r="AF91" i="4" s="1"/>
  <c r="AE90" i="4"/>
  <c r="AD90" i="4"/>
  <c r="AD91" i="4" s="1"/>
  <c r="AC90" i="4"/>
  <c r="AB90" i="4"/>
  <c r="AB91" i="4" s="1"/>
  <c r="AA90" i="4"/>
  <c r="AA91" i="4" s="1"/>
  <c r="Z90" i="4"/>
  <c r="Z91" i="4" s="1"/>
  <c r="Y90" i="4"/>
  <c r="Y91" i="4" s="1"/>
  <c r="X90" i="4"/>
  <c r="X91" i="4" s="1"/>
  <c r="W90" i="4"/>
  <c r="W91" i="4" s="1"/>
  <c r="V90" i="4"/>
  <c r="V91" i="4" s="1"/>
  <c r="U90" i="4"/>
  <c r="U91" i="4" s="1"/>
  <c r="T90" i="4"/>
  <c r="T91" i="4" s="1"/>
  <c r="S90" i="4"/>
  <c r="S91" i="4" s="1"/>
  <c r="R90" i="4"/>
  <c r="R91" i="4" s="1"/>
  <c r="Q90" i="4"/>
  <c r="Q91" i="4" s="1"/>
  <c r="P90" i="4"/>
  <c r="P91" i="4" s="1"/>
  <c r="O90" i="4"/>
  <c r="O91" i="4" s="1"/>
  <c r="N90" i="4"/>
  <c r="N91" i="4" s="1"/>
  <c r="M90" i="4"/>
  <c r="M91" i="4" s="1"/>
  <c r="L90" i="4"/>
  <c r="L91" i="4" s="1"/>
  <c r="K90" i="4"/>
  <c r="J90" i="4"/>
  <c r="J91" i="4" s="1"/>
  <c r="I90" i="4"/>
  <c r="H90" i="4"/>
  <c r="H91" i="4" s="1"/>
  <c r="G90" i="4"/>
  <c r="G91" i="4" s="1"/>
  <c r="F90" i="4"/>
  <c r="F91" i="4" s="1"/>
  <c r="E90" i="4"/>
  <c r="E91" i="4" s="1"/>
  <c r="D90" i="4"/>
  <c r="D91" i="4" s="1"/>
  <c r="AH127" i="12" l="1"/>
  <c r="H23" i="3"/>
  <c r="H26" i="3"/>
  <c r="H27" i="3"/>
  <c r="H25" i="3"/>
  <c r="L57" i="3"/>
  <c r="D130" i="7"/>
  <c r="U130" i="5"/>
  <c r="AG127" i="10"/>
  <c r="AH132" i="13"/>
  <c r="Q130" i="10"/>
  <c r="G127" i="8"/>
  <c r="H127" i="11"/>
  <c r="N131" i="5"/>
  <c r="J132" i="8"/>
  <c r="AB132" i="12"/>
  <c r="AF132" i="9"/>
  <c r="Z130" i="10"/>
  <c r="L130" i="7"/>
  <c r="AH132" i="8"/>
  <c r="AH132" i="9"/>
  <c r="AH128" i="14"/>
  <c r="AF132" i="15"/>
  <c r="F127" i="7"/>
  <c r="I132" i="7"/>
  <c r="X132" i="9"/>
  <c r="Z132" i="8"/>
  <c r="I132" i="12"/>
  <c r="AB132" i="10"/>
  <c r="S127" i="10"/>
  <c r="AE132" i="14"/>
  <c r="AG132" i="12"/>
  <c r="AE130" i="12"/>
  <c r="W127" i="6"/>
  <c r="AF128" i="15"/>
  <c r="AH130" i="11"/>
  <c r="AF130" i="10"/>
  <c r="AG130" i="8"/>
  <c r="F130" i="7"/>
  <c r="K127" i="5"/>
  <c r="AG132" i="15"/>
  <c r="J132" i="13"/>
  <c r="T132" i="13"/>
  <c r="AE130" i="13"/>
  <c r="AH131" i="12"/>
  <c r="R127" i="12"/>
  <c r="AF127" i="11"/>
  <c r="AE132" i="11"/>
  <c r="Q127" i="11"/>
  <c r="Q132" i="10"/>
  <c r="AH131" i="10"/>
  <c r="AF128" i="10"/>
  <c r="AE132" i="10"/>
  <c r="AC130" i="10"/>
  <c r="AA127" i="10"/>
  <c r="AH132" i="10"/>
  <c r="AH127" i="10"/>
  <c r="AG132" i="10"/>
  <c r="M130" i="9"/>
  <c r="E132" i="7"/>
  <c r="V128" i="6"/>
  <c r="S127" i="5"/>
  <c r="AH127" i="5"/>
  <c r="N132" i="5"/>
  <c r="X132" i="12"/>
  <c r="AG132" i="9"/>
  <c r="H132" i="9"/>
  <c r="H132" i="12"/>
  <c r="F130" i="12"/>
  <c r="AB131" i="12"/>
  <c r="E127" i="15"/>
  <c r="R132" i="13"/>
  <c r="AD132" i="13"/>
  <c r="AG131" i="13"/>
  <c r="AB127" i="12"/>
  <c r="AF131" i="12"/>
  <c r="X127" i="11"/>
  <c r="AG127" i="11"/>
  <c r="AF132" i="10"/>
  <c r="AG130" i="9"/>
  <c r="AE132" i="9"/>
  <c r="AE131" i="9"/>
  <c r="G130" i="7"/>
  <c r="AB132" i="6"/>
  <c r="Y132" i="6"/>
  <c r="V130" i="6"/>
  <c r="M132" i="6"/>
  <c r="I132" i="6"/>
  <c r="W132" i="6"/>
  <c r="U130" i="6"/>
  <c r="Q130" i="5"/>
  <c r="L130" i="5"/>
  <c r="I100" i="4"/>
  <c r="Q100" i="4"/>
  <c r="Y100" i="4"/>
  <c r="AG100" i="4"/>
  <c r="E123" i="4"/>
  <c r="M123" i="4"/>
  <c r="U123" i="4"/>
  <c r="AC123" i="4"/>
  <c r="F119" i="4"/>
  <c r="N119" i="4"/>
  <c r="V119" i="4"/>
  <c r="AD119" i="4"/>
  <c r="G124" i="4"/>
  <c r="O124" i="4"/>
  <c r="W124" i="4"/>
  <c r="AE124" i="4"/>
  <c r="H120" i="4"/>
  <c r="P120" i="4"/>
  <c r="X120" i="4"/>
  <c r="AF120" i="4"/>
  <c r="I125" i="4"/>
  <c r="Q125" i="4"/>
  <c r="Y125" i="4"/>
  <c r="AG125" i="4"/>
  <c r="J121" i="4"/>
  <c r="R121" i="4"/>
  <c r="Z121" i="4"/>
  <c r="AH121" i="4"/>
  <c r="AD100" i="4"/>
  <c r="G123" i="4"/>
  <c r="O123" i="4"/>
  <c r="W123" i="4"/>
  <c r="AE123" i="4"/>
  <c r="H119" i="4"/>
  <c r="P119" i="4"/>
  <c r="X119" i="4"/>
  <c r="AF119" i="4"/>
  <c r="I124" i="4"/>
  <c r="Q124" i="4"/>
  <c r="Y124" i="4"/>
  <c r="AG124" i="4"/>
  <c r="J120" i="4"/>
  <c r="R120" i="4"/>
  <c r="Z120" i="4"/>
  <c r="AH120" i="4"/>
  <c r="K125" i="4"/>
  <c r="S125" i="4"/>
  <c r="AA125" i="4"/>
  <c r="D121" i="4"/>
  <c r="L121" i="4"/>
  <c r="T121" i="4"/>
  <c r="AB121" i="4"/>
  <c r="G100" i="4"/>
  <c r="O100" i="4"/>
  <c r="W100" i="4"/>
  <c r="AE100" i="4"/>
  <c r="J20" i="2"/>
  <c r="J19" i="2"/>
  <c r="J18" i="2"/>
  <c r="J15" i="2"/>
  <c r="J16" i="2"/>
  <c r="J17" i="2"/>
  <c r="Q42" i="3"/>
  <c r="T42" i="3" s="1"/>
  <c r="K127" i="14"/>
  <c r="K127" i="11"/>
  <c r="AH128" i="11"/>
  <c r="AF131" i="11"/>
  <c r="N127" i="10"/>
  <c r="U130" i="9"/>
  <c r="AF128" i="8"/>
  <c r="AE130" i="7"/>
  <c r="AF130" i="7"/>
  <c r="L128" i="6"/>
  <c r="J127" i="5"/>
  <c r="L128" i="5"/>
  <c r="Z130" i="5"/>
  <c r="Y128" i="5"/>
  <c r="AA131" i="5"/>
  <c r="H38" i="3"/>
  <c r="N132" i="15"/>
  <c r="V132" i="10"/>
  <c r="K130" i="12"/>
  <c r="J132" i="7"/>
  <c r="AG131" i="9"/>
  <c r="N130" i="13"/>
  <c r="G132" i="15"/>
  <c r="L132" i="14"/>
  <c r="R132" i="5"/>
  <c r="X127" i="8"/>
  <c r="N132" i="10"/>
  <c r="L130" i="10"/>
  <c r="U127" i="5"/>
  <c r="Y127" i="5"/>
  <c r="X132" i="7"/>
  <c r="AH127" i="11"/>
  <c r="P132" i="13"/>
  <c r="AH128" i="5"/>
  <c r="T130" i="14"/>
  <c r="AG127" i="12"/>
  <c r="S127" i="12"/>
  <c r="Y130" i="5"/>
  <c r="AB127" i="5"/>
  <c r="AA129" i="5"/>
  <c r="R132" i="8"/>
  <c r="O132" i="10"/>
  <c r="J127" i="6"/>
  <c r="T127" i="9"/>
  <c r="Q131" i="13"/>
  <c r="V127" i="5"/>
  <c r="O130" i="6"/>
  <c r="P132" i="9"/>
  <c r="X130" i="10"/>
  <c r="Y131" i="6"/>
  <c r="AF130" i="8"/>
  <c r="AF131" i="8"/>
  <c r="S132" i="10"/>
  <c r="AH132" i="11"/>
  <c r="L132" i="5"/>
  <c r="L127" i="5"/>
  <c r="N128" i="6"/>
  <c r="E131" i="7"/>
  <c r="N130" i="6"/>
  <c r="L127" i="6"/>
  <c r="AA130" i="5"/>
  <c r="AB131" i="11"/>
  <c r="R130" i="11"/>
  <c r="Q128" i="10"/>
  <c r="AB132" i="11"/>
  <c r="N130" i="11"/>
  <c r="E132" i="5"/>
  <c r="AF129" i="12"/>
  <c r="AG130" i="10"/>
  <c r="AH127" i="6"/>
  <c r="AG130" i="5"/>
  <c r="V130" i="12"/>
  <c r="U132" i="14"/>
  <c r="Y127" i="11"/>
  <c r="U128" i="12"/>
  <c r="AG129" i="9"/>
  <c r="AF131" i="6"/>
  <c r="M127" i="12"/>
  <c r="L130" i="6"/>
  <c r="F128" i="7"/>
  <c r="O127" i="11"/>
  <c r="T130" i="12"/>
  <c r="Y127" i="10"/>
  <c r="L130" i="12"/>
  <c r="S132" i="6"/>
  <c r="S132" i="7"/>
  <c r="Z132" i="9"/>
  <c r="X131" i="12"/>
  <c r="V130" i="14"/>
  <c r="R132" i="11"/>
  <c r="Y127" i="15"/>
  <c r="T131" i="9"/>
  <c r="U131" i="11"/>
  <c r="H127" i="13"/>
  <c r="R128" i="14"/>
  <c r="G131" i="10"/>
  <c r="W130" i="12"/>
  <c r="P127" i="15"/>
  <c r="Y132" i="13"/>
  <c r="J127" i="12"/>
  <c r="S131" i="5"/>
  <c r="AE127" i="11"/>
  <c r="T130" i="10"/>
  <c r="S127" i="9"/>
  <c r="X130" i="11"/>
  <c r="O127" i="10"/>
  <c r="U127" i="10"/>
  <c r="D127" i="13"/>
  <c r="M132" i="12"/>
  <c r="Q127" i="12"/>
  <c r="AA127" i="11"/>
  <c r="R130" i="5"/>
  <c r="AE127" i="5"/>
  <c r="J128" i="5"/>
  <c r="V130" i="10"/>
  <c r="T128" i="10"/>
  <c r="H131" i="11"/>
  <c r="X130" i="7"/>
  <c r="J128" i="11"/>
  <c r="E127" i="12"/>
  <c r="G127" i="5"/>
  <c r="E131" i="12"/>
  <c r="L130" i="14"/>
  <c r="Z132" i="13"/>
  <c r="P127" i="8"/>
  <c r="F132" i="6"/>
  <c r="T128" i="5"/>
  <c r="J127" i="10"/>
  <c r="I131" i="8"/>
  <c r="AD132" i="9"/>
  <c r="Y132" i="5"/>
  <c r="X131" i="6"/>
  <c r="Q132" i="6"/>
  <c r="N132" i="7"/>
  <c r="T129" i="10"/>
  <c r="R131" i="10"/>
  <c r="J132" i="10"/>
  <c r="K127" i="6"/>
  <c r="E132" i="13"/>
  <c r="E130" i="11"/>
  <c r="M130" i="6"/>
  <c r="X130" i="6"/>
  <c r="AC127" i="13"/>
  <c r="H132" i="13"/>
  <c r="R132" i="6"/>
  <c r="D127" i="6"/>
  <c r="J128" i="10"/>
  <c r="Z127" i="5"/>
  <c r="M132" i="15"/>
  <c r="W132" i="9"/>
  <c r="AA130" i="6"/>
  <c r="M132" i="9"/>
  <c r="O128" i="9"/>
  <c r="Q132" i="9"/>
  <c r="V131" i="10"/>
  <c r="AE131" i="6"/>
  <c r="AC127" i="6"/>
  <c r="AD127" i="11"/>
  <c r="E132" i="8"/>
  <c r="AB128" i="12"/>
  <c r="V130" i="11"/>
  <c r="O130" i="5"/>
  <c r="J131" i="5"/>
  <c r="K132" i="12"/>
  <c r="G131" i="5"/>
  <c r="S132" i="8"/>
  <c r="G132" i="11"/>
  <c r="D127" i="11"/>
  <c r="T132" i="11"/>
  <c r="F130" i="11"/>
  <c r="H127" i="15"/>
  <c r="AA128" i="5"/>
  <c r="AA127" i="6"/>
  <c r="AA132" i="9"/>
  <c r="AC132" i="6"/>
  <c r="N127" i="6"/>
  <c r="AD128" i="7"/>
  <c r="D132" i="7"/>
  <c r="H132" i="8"/>
  <c r="M132" i="14"/>
  <c r="M131" i="7"/>
  <c r="M127" i="9"/>
  <c r="AC130" i="11"/>
  <c r="H132" i="6"/>
  <c r="M131" i="12"/>
  <c r="AC127" i="11"/>
  <c r="N132" i="14"/>
  <c r="J127" i="15"/>
  <c r="Z127" i="15"/>
  <c r="V130" i="5"/>
  <c r="AA132" i="13"/>
  <c r="AC127" i="8"/>
  <c r="K132" i="10"/>
  <c r="I130" i="13"/>
  <c r="E132" i="14"/>
  <c r="AE127" i="14"/>
  <c r="M130" i="14"/>
  <c r="AA132" i="12"/>
  <c r="X132" i="5"/>
  <c r="G130" i="10"/>
  <c r="AB130" i="14"/>
  <c r="O132" i="15"/>
  <c r="AE131" i="7"/>
  <c r="AC132" i="7"/>
  <c r="Q130" i="8"/>
  <c r="AB129" i="12"/>
  <c r="O130" i="15"/>
  <c r="X128" i="10"/>
  <c r="X130" i="8"/>
  <c r="V127" i="8"/>
  <c r="N130" i="5"/>
  <c r="AC129" i="7"/>
  <c r="F131" i="10"/>
  <c r="D128" i="10"/>
  <c r="P131" i="6"/>
  <c r="AD131" i="5"/>
  <c r="AA132" i="8"/>
  <c r="P128" i="8"/>
  <c r="U128" i="9"/>
  <c r="J127" i="11"/>
  <c r="Q132" i="12"/>
  <c r="G130" i="12"/>
  <c r="F132" i="12"/>
  <c r="S128" i="12"/>
  <c r="J130" i="13"/>
  <c r="F130" i="5"/>
  <c r="T127" i="5"/>
  <c r="S128" i="5"/>
  <c r="K131" i="5"/>
  <c r="I132" i="8"/>
  <c r="M127" i="10"/>
  <c r="AD128" i="11"/>
  <c r="R127" i="10"/>
  <c r="D130" i="6"/>
  <c r="Z132" i="7"/>
  <c r="D127" i="9"/>
  <c r="D132" i="12"/>
  <c r="AC132" i="12"/>
  <c r="F128" i="5"/>
  <c r="I130" i="8"/>
  <c r="D131" i="10"/>
  <c r="AE127" i="10"/>
  <c r="F131" i="12"/>
  <c r="AF131" i="14"/>
  <c r="F132" i="15"/>
  <c r="F127" i="5"/>
  <c r="AD130" i="5"/>
  <c r="U132" i="8"/>
  <c r="AD132" i="10"/>
  <c r="AB130" i="10"/>
  <c r="L132" i="11"/>
  <c r="O130" i="12"/>
  <c r="AB129" i="5"/>
  <c r="AA130" i="12"/>
  <c r="AG132" i="14"/>
  <c r="AF132" i="7"/>
  <c r="U127" i="9"/>
  <c r="J128" i="13"/>
  <c r="AG131" i="6"/>
  <c r="AB132" i="7"/>
  <c r="M130" i="7"/>
  <c r="AF128" i="9"/>
  <c r="AE129" i="9"/>
  <c r="S132" i="12"/>
  <c r="K132" i="15"/>
  <c r="AB132" i="5"/>
  <c r="Q132" i="15"/>
  <c r="AH131" i="5"/>
  <c r="J127" i="13"/>
  <c r="P132" i="7"/>
  <c r="M132" i="8"/>
  <c r="X127" i="9"/>
  <c r="M128" i="9"/>
  <c r="AG128" i="10"/>
  <c r="E132" i="11"/>
  <c r="AG128" i="14"/>
  <c r="AH128" i="15"/>
  <c r="AF132" i="5"/>
  <c r="I132" i="5"/>
  <c r="V130" i="7"/>
  <c r="AD132" i="7"/>
  <c r="AH127" i="7"/>
  <c r="H129" i="10"/>
  <c r="G132" i="14"/>
  <c r="E130" i="14"/>
  <c r="O128" i="7"/>
  <c r="T131" i="6"/>
  <c r="AG127" i="7"/>
  <c r="AF127" i="10"/>
  <c r="AE129" i="10"/>
  <c r="F130" i="13"/>
  <c r="H130" i="6"/>
  <c r="T130" i="7"/>
  <c r="D132" i="10"/>
  <c r="AC132" i="5"/>
  <c r="AG132" i="13"/>
  <c r="U132" i="15"/>
  <c r="AG127" i="15"/>
  <c r="N127" i="7"/>
  <c r="Y130" i="8"/>
  <c r="O127" i="8"/>
  <c r="E128" i="9"/>
  <c r="K132" i="11"/>
  <c r="P130" i="11"/>
  <c r="V128" i="10"/>
  <c r="O132" i="9"/>
  <c r="Z129" i="10"/>
  <c r="S127" i="6"/>
  <c r="AA132" i="5"/>
  <c r="E130" i="12"/>
  <c r="Z127" i="12"/>
  <c r="I127" i="12"/>
  <c r="R127" i="11"/>
  <c r="E131" i="10"/>
  <c r="Y127" i="7"/>
  <c r="P130" i="8"/>
  <c r="S130" i="12"/>
  <c r="M129" i="12"/>
  <c r="W132" i="15"/>
  <c r="AE128" i="5"/>
  <c r="AA127" i="5"/>
  <c r="K127" i="12"/>
  <c r="R127" i="5"/>
  <c r="N127" i="8"/>
  <c r="M128" i="7"/>
  <c r="G128" i="8"/>
  <c r="H128" i="11"/>
  <c r="V127" i="11"/>
  <c r="G132" i="9"/>
  <c r="O131" i="6"/>
  <c r="I131" i="9"/>
  <c r="X127" i="15"/>
  <c r="U128" i="11"/>
  <c r="T131" i="12"/>
  <c r="W127" i="8"/>
  <c r="E128" i="7"/>
  <c r="H130" i="8"/>
  <c r="W130" i="8"/>
  <c r="F128" i="10"/>
  <c r="D127" i="10"/>
  <c r="U130" i="11"/>
  <c r="W132" i="10"/>
  <c r="U128" i="10"/>
  <c r="AD132" i="6"/>
  <c r="AB130" i="6"/>
  <c r="R127" i="6"/>
  <c r="H130" i="7"/>
  <c r="AD130" i="9"/>
  <c r="AB127" i="9"/>
  <c r="D129" i="11"/>
  <c r="AA127" i="13"/>
  <c r="Y131" i="13"/>
  <c r="V132" i="12"/>
  <c r="AA127" i="14"/>
  <c r="O128" i="10"/>
  <c r="AG130" i="13"/>
  <c r="AG129" i="6"/>
  <c r="AH129" i="12"/>
  <c r="D132" i="6"/>
  <c r="AH128" i="6"/>
  <c r="K131" i="7"/>
  <c r="S132" i="9"/>
  <c r="AF132" i="13"/>
  <c r="AH127" i="15"/>
  <c r="F132" i="5"/>
  <c r="D130" i="5"/>
  <c r="Q127" i="5"/>
  <c r="AC127" i="9"/>
  <c r="I128" i="5"/>
  <c r="AD128" i="5"/>
  <c r="V128" i="5"/>
  <c r="AF130" i="6"/>
  <c r="AC127" i="12"/>
  <c r="G129" i="5"/>
  <c r="E131" i="5"/>
  <c r="K128" i="5"/>
  <c r="N128" i="7"/>
  <c r="K100" i="4"/>
  <c r="S100" i="4"/>
  <c r="AA100" i="4"/>
  <c r="E132" i="6"/>
  <c r="AF132" i="6"/>
  <c r="T132" i="7"/>
  <c r="M129" i="7"/>
  <c r="G131" i="8"/>
  <c r="K127" i="8"/>
  <c r="AB130" i="9"/>
  <c r="W131" i="10"/>
  <c r="R130" i="10"/>
  <c r="AB128" i="10"/>
  <c r="AC128" i="11"/>
  <c r="AB130" i="12"/>
  <c r="E132" i="12"/>
  <c r="J130" i="12"/>
  <c r="H130" i="11"/>
  <c r="I131" i="13"/>
  <c r="AA128" i="13"/>
  <c r="X127" i="13"/>
  <c r="AG127" i="14"/>
  <c r="Z128" i="14"/>
  <c r="AD132" i="15"/>
  <c r="J132" i="15"/>
  <c r="P128" i="15"/>
  <c r="O132" i="6"/>
  <c r="R132" i="10"/>
  <c r="AF132" i="11"/>
  <c r="W132" i="13"/>
  <c r="E128" i="12"/>
  <c r="AD131" i="7"/>
  <c r="AE127" i="8"/>
  <c r="AE130" i="10"/>
  <c r="M130" i="11"/>
  <c r="O129" i="10"/>
  <c r="M128" i="10"/>
  <c r="K127" i="10"/>
  <c r="V132" i="6"/>
  <c r="T130" i="6"/>
  <c r="V130" i="9"/>
  <c r="AA132" i="11"/>
  <c r="I127" i="11"/>
  <c r="T132" i="12"/>
  <c r="K127" i="13"/>
  <c r="L128" i="12"/>
  <c r="D132" i="13"/>
  <c r="Q130" i="13"/>
  <c r="L132" i="12"/>
  <c r="Y127" i="12"/>
  <c r="W132" i="14"/>
  <c r="AH128" i="9"/>
  <c r="D118" i="4"/>
  <c r="D100" i="4"/>
  <c r="L118" i="4"/>
  <c r="L100" i="4"/>
  <c r="T118" i="4"/>
  <c r="T100" i="4"/>
  <c r="AB118" i="4"/>
  <c r="AB100" i="4"/>
  <c r="P132" i="6"/>
  <c r="AC128" i="6"/>
  <c r="M127" i="7"/>
  <c r="R128" i="9"/>
  <c r="AF127" i="9"/>
  <c r="AF131" i="10"/>
  <c r="AB131" i="10"/>
  <c r="AG130" i="11"/>
  <c r="AF128" i="12"/>
  <c r="U129" i="13"/>
  <c r="P127" i="13"/>
  <c r="AA131" i="14"/>
  <c r="W128" i="10"/>
  <c r="Z132" i="10"/>
  <c r="P131" i="10"/>
  <c r="AD132" i="12"/>
  <c r="X132" i="11"/>
  <c r="U127" i="11"/>
  <c r="X132" i="6"/>
  <c r="V132" i="14"/>
  <c r="W130" i="15"/>
  <c r="AC132" i="15"/>
  <c r="Q127" i="15"/>
  <c r="I127" i="15"/>
  <c r="X127" i="10"/>
  <c r="E129" i="7"/>
  <c r="L127" i="9"/>
  <c r="J130" i="11"/>
  <c r="N127" i="11"/>
  <c r="M128" i="6"/>
  <c r="AD131" i="6"/>
  <c r="AB128" i="6"/>
  <c r="AB130" i="11"/>
  <c r="R128" i="11"/>
  <c r="Y127" i="14"/>
  <c r="N132" i="12"/>
  <c r="Q132" i="13"/>
  <c r="M127" i="11"/>
  <c r="R131" i="13"/>
  <c r="L127" i="14"/>
  <c r="AH100" i="4"/>
  <c r="X132" i="8"/>
  <c r="V129" i="7"/>
  <c r="E118" i="4"/>
  <c r="E100" i="4"/>
  <c r="M118" i="4"/>
  <c r="M100" i="4"/>
  <c r="U118" i="4"/>
  <c r="U100" i="4"/>
  <c r="AC118" i="4"/>
  <c r="AC100" i="4"/>
  <c r="K128" i="6"/>
  <c r="E129" i="6"/>
  <c r="S131" i="7"/>
  <c r="I127" i="7"/>
  <c r="AH129" i="7"/>
  <c r="R127" i="8"/>
  <c r="I132" i="10"/>
  <c r="R129" i="10"/>
  <c r="V128" i="11"/>
  <c r="O127" i="14"/>
  <c r="AG128" i="15"/>
  <c r="W131" i="7"/>
  <c r="U130" i="7"/>
  <c r="W131" i="8"/>
  <c r="AC128" i="7"/>
  <c r="J132" i="6"/>
  <c r="G131" i="7"/>
  <c r="AB130" i="7"/>
  <c r="U132" i="10"/>
  <c r="H129" i="11"/>
  <c r="Z100" i="4"/>
  <c r="F118" i="4"/>
  <c r="F100" i="4"/>
  <c r="N118" i="4"/>
  <c r="N100" i="4"/>
  <c r="V118" i="4"/>
  <c r="V100" i="4"/>
  <c r="J130" i="8"/>
  <c r="W128" i="8"/>
  <c r="Z128" i="10"/>
  <c r="U129" i="10"/>
  <c r="M130" i="12"/>
  <c r="Q132" i="14"/>
  <c r="I130" i="9"/>
  <c r="AD130" i="10"/>
  <c r="AB129" i="10"/>
  <c r="R131" i="11"/>
  <c r="P128" i="11"/>
  <c r="F132" i="13"/>
  <c r="AD127" i="8"/>
  <c r="J100" i="4"/>
  <c r="AH132" i="7"/>
  <c r="P127" i="11"/>
  <c r="AE130" i="6"/>
  <c r="Q132" i="8"/>
  <c r="O131" i="8"/>
  <c r="U130" i="10"/>
  <c r="O130" i="10"/>
  <c r="S128" i="11"/>
  <c r="I128" i="12"/>
  <c r="M128" i="12"/>
  <c r="AH132" i="6"/>
  <c r="W132" i="11"/>
  <c r="F132" i="11"/>
  <c r="AB127" i="11"/>
  <c r="R100" i="4"/>
  <c r="H100" i="4"/>
  <c r="P100" i="4"/>
  <c r="X100" i="4"/>
  <c r="AF100" i="4"/>
  <c r="R129" i="6"/>
  <c r="V128" i="7"/>
  <c r="E130" i="8"/>
  <c r="E130" i="10"/>
  <c r="T131" i="10"/>
  <c r="T132" i="10"/>
  <c r="K128" i="11"/>
  <c r="AC132" i="11"/>
  <c r="Z132" i="11"/>
  <c r="U129" i="8"/>
  <c r="Z127" i="14"/>
  <c r="AB132" i="15"/>
  <c r="V129" i="6"/>
  <c r="T128" i="6"/>
  <c r="O129" i="7"/>
  <c r="N129" i="7"/>
  <c r="V131" i="7"/>
  <c r="U131" i="7"/>
  <c r="G132" i="10"/>
  <c r="AD129" i="10"/>
  <c r="R128" i="10"/>
  <c r="AE128" i="10"/>
  <c r="G129" i="10"/>
  <c r="F127" i="10"/>
  <c r="AB127" i="10"/>
  <c r="Y128" i="11"/>
  <c r="W127" i="11"/>
  <c r="D128" i="11"/>
  <c r="D130" i="11"/>
  <c r="K131" i="12"/>
  <c r="P131" i="11"/>
  <c r="N128" i="11"/>
  <c r="E129" i="12"/>
  <c r="K128" i="12"/>
  <c r="R130" i="13"/>
  <c r="V132" i="13"/>
  <c r="Q128" i="15"/>
  <c r="D132" i="5"/>
  <c r="K129" i="5"/>
  <c r="N128" i="5"/>
  <c r="U130" i="14"/>
  <c r="L129" i="12"/>
  <c r="S132" i="5"/>
  <c r="T132" i="6"/>
  <c r="AE129" i="7"/>
  <c r="V132" i="7"/>
  <c r="N130" i="7"/>
  <c r="Y132" i="10"/>
  <c r="AD128" i="10"/>
  <c r="Z131" i="10"/>
  <c r="G128" i="10"/>
  <c r="AD131" i="10"/>
  <c r="J132" i="11"/>
  <c r="Q131" i="11"/>
  <c r="M128" i="11"/>
  <c r="AB129" i="11"/>
  <c r="N130" i="12"/>
  <c r="K128" i="13"/>
  <c r="F131" i="13"/>
  <c r="AB131" i="14"/>
  <c r="AE130" i="15"/>
  <c r="AD129" i="5"/>
  <c r="F131" i="5"/>
  <c r="E127" i="7"/>
  <c r="G127" i="10"/>
  <c r="AD130" i="11"/>
  <c r="H130" i="12"/>
  <c r="F129" i="12"/>
  <c r="AA127" i="9"/>
  <c r="P128" i="10"/>
  <c r="AC127" i="7"/>
  <c r="F127" i="8"/>
  <c r="AC128" i="9"/>
  <c r="K129" i="9"/>
  <c r="M129" i="10"/>
  <c r="D131" i="11"/>
  <c r="E127" i="6"/>
  <c r="AC127" i="10"/>
  <c r="N129" i="6"/>
  <c r="Y129" i="6"/>
  <c r="N129" i="11"/>
  <c r="L129" i="11"/>
  <c r="S127" i="14"/>
  <c r="T131" i="15"/>
  <c r="J130" i="15"/>
  <c r="AE128" i="15"/>
  <c r="AC129" i="12"/>
  <c r="X132" i="13"/>
  <c r="V130" i="13"/>
  <c r="L127" i="13"/>
  <c r="E127" i="11"/>
  <c r="H127" i="12"/>
  <c r="AD127" i="14"/>
  <c r="U132" i="12"/>
  <c r="Z130" i="12"/>
  <c r="Z127" i="6"/>
  <c r="AC127" i="5"/>
  <c r="AD127" i="5"/>
  <c r="J129" i="14"/>
  <c r="W127" i="5"/>
  <c r="S130" i="5"/>
  <c r="D131" i="6"/>
  <c r="W131" i="9"/>
  <c r="W128" i="9"/>
  <c r="AD127" i="10"/>
  <c r="W129" i="10"/>
  <c r="AE131" i="10"/>
  <c r="M131" i="11"/>
  <c r="X129" i="11"/>
  <c r="Y128" i="12"/>
  <c r="L129" i="14"/>
  <c r="S132" i="15"/>
  <c r="N129" i="5"/>
  <c r="AD130" i="7"/>
  <c r="AD132" i="11"/>
  <c r="AA129" i="12"/>
  <c r="AB127" i="13"/>
  <c r="S127" i="11"/>
  <c r="G128" i="5"/>
  <c r="G131" i="6"/>
  <c r="V131" i="6"/>
  <c r="AD129" i="7"/>
  <c r="P132" i="8"/>
  <c r="N128" i="8"/>
  <c r="W127" i="9"/>
  <c r="M130" i="10"/>
  <c r="Y128" i="10"/>
  <c r="O131" i="10"/>
  <c r="X128" i="11"/>
  <c r="I131" i="11"/>
  <c r="T129" i="11"/>
  <c r="T127" i="12"/>
  <c r="O132" i="12"/>
  <c r="D129" i="12"/>
  <c r="O132" i="13"/>
  <c r="F127" i="14"/>
  <c r="X132" i="14"/>
  <c r="Q132" i="5"/>
  <c r="F129" i="5"/>
  <c r="E130" i="5"/>
  <c r="K130" i="5"/>
  <c r="P130" i="6"/>
  <c r="F128" i="6"/>
  <c r="E127" i="10"/>
  <c r="E131" i="9"/>
  <c r="T127" i="13"/>
  <c r="E132" i="15"/>
  <c r="N127" i="5"/>
  <c r="I132" i="13"/>
  <c r="M127" i="6"/>
  <c r="AB132" i="8"/>
  <c r="L129" i="9"/>
  <c r="J128" i="9"/>
  <c r="AA128" i="10"/>
  <c r="V129" i="10"/>
  <c r="P129" i="11"/>
  <c r="L131" i="12"/>
  <c r="AB128" i="11"/>
  <c r="Y132" i="14"/>
  <c r="F130" i="14"/>
  <c r="P132" i="15"/>
  <c r="Z128" i="15"/>
  <c r="W128" i="6"/>
  <c r="U128" i="6"/>
  <c r="U129" i="7"/>
  <c r="R128" i="7"/>
  <c r="V127" i="10"/>
  <c r="T127" i="10"/>
  <c r="AA128" i="14"/>
  <c r="Y132" i="12"/>
  <c r="Q128" i="5"/>
  <c r="AA129" i="14"/>
  <c r="J128" i="6"/>
  <c r="R132" i="7"/>
  <c r="AE129" i="6"/>
  <c r="H131" i="6"/>
  <c r="U128" i="8"/>
  <c r="D131" i="9"/>
  <c r="Y130" i="10"/>
  <c r="X131" i="11"/>
  <c r="G132" i="13"/>
  <c r="H132" i="15"/>
  <c r="R131" i="15"/>
  <c r="I130" i="5"/>
  <c r="AE132" i="7"/>
  <c r="O132" i="11"/>
  <c r="H132" i="11"/>
  <c r="W129" i="6"/>
  <c r="Z128" i="6"/>
  <c r="E128" i="6"/>
  <c r="K132" i="7"/>
  <c r="AD127" i="7"/>
  <c r="U127" i="7"/>
  <c r="P131" i="8"/>
  <c r="F129" i="8"/>
  <c r="Z128" i="8"/>
  <c r="D132" i="8"/>
  <c r="F128" i="8"/>
  <c r="W132" i="8"/>
  <c r="X129" i="8"/>
  <c r="T130" i="9"/>
  <c r="W129" i="9"/>
  <c r="AC130" i="9"/>
  <c r="L129" i="10"/>
  <c r="Q128" i="11"/>
  <c r="Y130" i="11"/>
  <c r="E131" i="11"/>
  <c r="AC128" i="12"/>
  <c r="N127" i="12"/>
  <c r="D128" i="13"/>
  <c r="J131" i="15"/>
  <c r="O128" i="5"/>
  <c r="AE132" i="5"/>
  <c r="AB128" i="5"/>
  <c r="S129" i="5"/>
  <c r="W132" i="7"/>
  <c r="R127" i="13"/>
  <c r="J127" i="14"/>
  <c r="L132" i="15"/>
  <c r="T130" i="15"/>
  <c r="U128" i="5"/>
  <c r="D132" i="15"/>
  <c r="K129" i="13"/>
  <c r="N131" i="6"/>
  <c r="U128" i="7"/>
  <c r="AE130" i="9"/>
  <c r="P132" i="10"/>
  <c r="P127" i="10"/>
  <c r="L131" i="10"/>
  <c r="AC129" i="10"/>
  <c r="E128" i="10"/>
  <c r="N131" i="10"/>
  <c r="G128" i="11"/>
  <c r="E128" i="11"/>
  <c r="L130" i="11"/>
  <c r="L127" i="12"/>
  <c r="AD129" i="11"/>
  <c r="S130" i="14"/>
  <c r="Y129" i="14"/>
  <c r="V132" i="15"/>
  <c r="P129" i="15"/>
  <c r="J128" i="15"/>
  <c r="W128" i="5"/>
  <c r="AC129" i="5"/>
  <c r="H128" i="8"/>
  <c r="AC131" i="10"/>
  <c r="N131" i="11"/>
  <c r="T132" i="15"/>
  <c r="Y127" i="6"/>
  <c r="W130" i="7"/>
  <c r="Y128" i="6"/>
  <c r="Q130" i="6"/>
  <c r="O127" i="6"/>
  <c r="AA132" i="6"/>
  <c r="W131" i="6"/>
  <c r="U127" i="6"/>
  <c r="Q127" i="7"/>
  <c r="O127" i="7"/>
  <c r="U131" i="8"/>
  <c r="AB130" i="8"/>
  <c r="X128" i="8"/>
  <c r="K132" i="9"/>
  <c r="O130" i="9"/>
  <c r="E129" i="9"/>
  <c r="D128" i="9"/>
  <c r="G127" i="11"/>
  <c r="AD131" i="11"/>
  <c r="K129" i="11"/>
  <c r="L131" i="11"/>
  <c r="AE131" i="12"/>
  <c r="V129" i="14"/>
  <c r="AC128" i="5"/>
  <c r="Z132" i="6"/>
  <c r="G132" i="7"/>
  <c r="E130" i="7"/>
  <c r="K132" i="8"/>
  <c r="N128" i="10"/>
  <c r="L127" i="10"/>
  <c r="L128" i="11"/>
  <c r="H132" i="10"/>
  <c r="U131" i="10"/>
  <c r="P132" i="11"/>
  <c r="S132" i="13"/>
  <c r="H132" i="7"/>
  <c r="N132" i="6"/>
  <c r="Y130" i="6"/>
  <c r="W130" i="6"/>
  <c r="M131" i="8"/>
  <c r="O127" i="9"/>
  <c r="E130" i="9"/>
  <c r="J129" i="10"/>
  <c r="M132" i="10"/>
  <c r="H127" i="10"/>
  <c r="AC129" i="13"/>
  <c r="L132" i="13"/>
  <c r="K129" i="12"/>
  <c r="Y132" i="15"/>
  <c r="W128" i="15"/>
  <c r="AA132" i="15"/>
  <c r="Z132" i="14"/>
  <c r="K132" i="13"/>
  <c r="AA127" i="7"/>
  <c r="AE128" i="6"/>
  <c r="Y129" i="7"/>
  <c r="R127" i="7"/>
  <c r="AD132" i="8"/>
  <c r="AA128" i="8"/>
  <c r="AC130" i="7"/>
  <c r="T130" i="8"/>
  <c r="H129" i="9"/>
  <c r="D130" i="9"/>
  <c r="AA132" i="10"/>
  <c r="J131" i="10"/>
  <c r="W131" i="12"/>
  <c r="AA131" i="12"/>
  <c r="X128" i="12"/>
  <c r="N128" i="12"/>
  <c r="AA128" i="12"/>
  <c r="AC132" i="14"/>
  <c r="J128" i="14"/>
  <c r="Z130" i="15"/>
  <c r="W127" i="15"/>
  <c r="T132" i="5"/>
  <c r="AC130" i="14"/>
  <c r="R127" i="15"/>
  <c r="D128" i="5"/>
  <c r="AD132" i="5"/>
  <c r="O129" i="9"/>
  <c r="AD128" i="8"/>
  <c r="S130" i="10"/>
  <c r="J130" i="10"/>
  <c r="H128" i="12"/>
  <c r="H131" i="12"/>
  <c r="AA127" i="12"/>
  <c r="I132" i="14"/>
  <c r="R130" i="15"/>
  <c r="U128" i="15"/>
  <c r="I132" i="15"/>
  <c r="AB130" i="5"/>
  <c r="T131" i="8"/>
  <c r="R131" i="8"/>
  <c r="R127" i="14"/>
  <c r="AB131" i="6"/>
  <c r="K130" i="7"/>
  <c r="AC131" i="7"/>
  <c r="K127" i="9"/>
  <c r="U129" i="6"/>
  <c r="S127" i="8"/>
  <c r="AE127" i="9"/>
  <c r="U129" i="9"/>
  <c r="Q129" i="10"/>
  <c r="S131" i="10"/>
  <c r="J129" i="11"/>
  <c r="AC129" i="11"/>
  <c r="H128" i="13"/>
  <c r="AE129" i="15"/>
  <c r="AD129" i="14"/>
  <c r="D129" i="5"/>
  <c r="D132" i="11"/>
  <c r="Z129" i="12"/>
  <c r="K51" i="3"/>
  <c r="Q127" i="10"/>
  <c r="D132" i="14"/>
  <c r="D131" i="14"/>
  <c r="D129" i="14"/>
  <c r="AG127" i="6"/>
  <c r="AE127" i="6"/>
  <c r="F127" i="6"/>
  <c r="W128" i="7"/>
  <c r="S129" i="7"/>
  <c r="S127" i="7"/>
  <c r="T132" i="8"/>
  <c r="L132" i="8"/>
  <c r="L131" i="8"/>
  <c r="E127" i="8"/>
  <c r="D129" i="9"/>
  <c r="AB132" i="9"/>
  <c r="AB129" i="9"/>
  <c r="Z130" i="9"/>
  <c r="Z128" i="9"/>
  <c r="I129" i="12"/>
  <c r="D128" i="12"/>
  <c r="AH129" i="14"/>
  <c r="Q128" i="14"/>
  <c r="AH132" i="12"/>
  <c r="V129" i="12"/>
  <c r="V127" i="12"/>
  <c r="V128" i="12"/>
  <c r="Z129" i="5"/>
  <c r="Z128" i="5"/>
  <c r="AH130" i="12"/>
  <c r="AH128" i="12"/>
  <c r="F129" i="6"/>
  <c r="R129" i="7"/>
  <c r="AC132" i="9"/>
  <c r="AC131" i="9"/>
  <c r="R131" i="9"/>
  <c r="O132" i="7"/>
  <c r="O131" i="7"/>
  <c r="F132" i="10"/>
  <c r="F130" i="10"/>
  <c r="F129" i="10"/>
  <c r="D130" i="10"/>
  <c r="D129" i="10"/>
  <c r="V129" i="11"/>
  <c r="V131" i="11"/>
  <c r="V132" i="11"/>
  <c r="Z130" i="11"/>
  <c r="Z131" i="11"/>
  <c r="Z128" i="11"/>
  <c r="Z127" i="11"/>
  <c r="M131" i="5"/>
  <c r="M132" i="5"/>
  <c r="R130" i="8"/>
  <c r="X129" i="15"/>
  <c r="X128" i="15"/>
  <c r="F131" i="6"/>
  <c r="D129" i="6"/>
  <c r="Y128" i="7"/>
  <c r="AA129" i="6"/>
  <c r="M129" i="9"/>
  <c r="AG131" i="10"/>
  <c r="U131" i="12"/>
  <c r="O130" i="13"/>
  <c r="O129" i="13"/>
  <c r="O127" i="13"/>
  <c r="W130" i="5"/>
  <c r="W129" i="5"/>
  <c r="E131" i="8"/>
  <c r="E129" i="8"/>
  <c r="E128" i="8"/>
  <c r="T131" i="11"/>
  <c r="T130" i="11"/>
  <c r="T127" i="11"/>
  <c r="T128" i="11"/>
  <c r="P129" i="10"/>
  <c r="P130" i="10"/>
  <c r="F127" i="11"/>
  <c r="F131" i="11"/>
  <c r="F128" i="11"/>
  <c r="F129" i="11"/>
  <c r="AB131" i="15"/>
  <c r="AB130" i="15"/>
  <c r="AC131" i="5"/>
  <c r="AC130" i="5"/>
  <c r="AG127" i="5"/>
  <c r="AG128" i="5"/>
  <c r="M129" i="5"/>
  <c r="K118" i="4"/>
  <c r="S118" i="4"/>
  <c r="AA118" i="4"/>
  <c r="D123" i="4"/>
  <c r="L123" i="4"/>
  <c r="T123" i="4"/>
  <c r="AB123" i="4"/>
  <c r="E119" i="4"/>
  <c r="E127" i="4" s="1"/>
  <c r="M119" i="4"/>
  <c r="U119" i="4"/>
  <c r="AC119" i="4"/>
  <c r="F124" i="4"/>
  <c r="N124" i="4"/>
  <c r="V124" i="4"/>
  <c r="AD124" i="4"/>
  <c r="G120" i="4"/>
  <c r="G130" i="4" s="1"/>
  <c r="W120" i="4"/>
  <c r="AE120" i="4"/>
  <c r="H125" i="4"/>
  <c r="X125" i="4"/>
  <c r="AF125" i="4"/>
  <c r="I121" i="4"/>
  <c r="Y121" i="4"/>
  <c r="AG121" i="4"/>
  <c r="F130" i="6"/>
  <c r="D128" i="6"/>
  <c r="M129" i="6"/>
  <c r="AA128" i="7"/>
  <c r="AA128" i="6"/>
  <c r="Z131" i="8"/>
  <c r="D132" i="9"/>
  <c r="AF129" i="9"/>
  <c r="AH131" i="9"/>
  <c r="Q129" i="11"/>
  <c r="G131" i="13"/>
  <c r="G130" i="13"/>
  <c r="M128" i="5"/>
  <c r="D130" i="8"/>
  <c r="R128" i="8"/>
  <c r="F131" i="7"/>
  <c r="F129" i="7"/>
  <c r="U130" i="12"/>
  <c r="U129" i="12"/>
  <c r="U129" i="5"/>
  <c r="U132" i="5"/>
  <c r="U132" i="6"/>
  <c r="Q129" i="6"/>
  <c r="J129" i="6"/>
  <c r="F132" i="7"/>
  <c r="G132" i="8"/>
  <c r="G129" i="8"/>
  <c r="G130" i="8"/>
  <c r="Z130" i="8"/>
  <c r="AA129" i="9"/>
  <c r="X129" i="9"/>
  <c r="AG128" i="9"/>
  <c r="Q131" i="9"/>
  <c r="Q130" i="9"/>
  <c r="Y131" i="10"/>
  <c r="D130" i="15"/>
  <c r="D131" i="15"/>
  <c r="J132" i="5"/>
  <c r="J129" i="5"/>
  <c r="M127" i="5"/>
  <c r="I130" i="10"/>
  <c r="I128" i="10"/>
  <c r="I127" i="10"/>
  <c r="W129" i="12"/>
  <c r="W127" i="12"/>
  <c r="W128" i="12"/>
  <c r="M130" i="5"/>
  <c r="V131" i="5"/>
  <c r="V129" i="5"/>
  <c r="V132" i="5"/>
  <c r="F132" i="8"/>
  <c r="R129" i="8"/>
  <c r="AG127" i="9"/>
  <c r="I129" i="10"/>
  <c r="Q132" i="11"/>
  <c r="O128" i="11"/>
  <c r="O129" i="11"/>
  <c r="Q130" i="11"/>
  <c r="M132" i="11"/>
  <c r="Q129" i="12"/>
  <c r="Q128" i="12"/>
  <c r="AB131" i="8"/>
  <c r="E132" i="10"/>
  <c r="E129" i="10"/>
  <c r="AH129" i="10"/>
  <c r="AH130" i="10"/>
  <c r="AH128" i="10"/>
  <c r="H130" i="10"/>
  <c r="AE132" i="13"/>
  <c r="I129" i="5"/>
  <c r="K128" i="7"/>
  <c r="N131" i="9"/>
  <c r="H131" i="10"/>
  <c r="H128" i="10"/>
  <c r="AC128" i="10"/>
  <c r="N130" i="10"/>
  <c r="R129" i="11"/>
  <c r="N132" i="11"/>
  <c r="X127" i="12"/>
  <c r="R129" i="14"/>
  <c r="AD128" i="14"/>
  <c r="W127" i="14"/>
  <c r="I128" i="14"/>
  <c r="I127" i="14"/>
  <c r="X132" i="15"/>
  <c r="M128" i="15"/>
  <c r="AH129" i="5"/>
  <c r="AH134" i="5" s="1"/>
  <c r="AF130" i="14"/>
  <c r="E129" i="5"/>
  <c r="R128" i="5"/>
  <c r="U131" i="5"/>
  <c r="U132" i="7"/>
  <c r="M131" i="10"/>
  <c r="AH132" i="14"/>
  <c r="V128" i="14"/>
  <c r="E128" i="5"/>
  <c r="N131" i="7"/>
  <c r="L128" i="10"/>
  <c r="L127" i="11"/>
  <c r="Z131" i="12"/>
  <c r="AF130" i="11"/>
  <c r="E128" i="13"/>
  <c r="X128" i="13"/>
  <c r="Z129" i="11"/>
  <c r="U131" i="14"/>
  <c r="W129" i="14"/>
  <c r="Z129" i="14"/>
  <c r="R129" i="5"/>
  <c r="U129" i="15"/>
  <c r="R132" i="14"/>
  <c r="AF132" i="8"/>
  <c r="L130" i="8"/>
  <c r="H127" i="8"/>
  <c r="U131" i="9"/>
  <c r="R127" i="9"/>
  <c r="AA130" i="10"/>
  <c r="N129" i="10"/>
  <c r="Y132" i="11"/>
  <c r="AF129" i="11"/>
  <c r="Z128" i="12"/>
  <c r="H129" i="12"/>
  <c r="R128" i="13"/>
  <c r="N131" i="13"/>
  <c r="AC128" i="13"/>
  <c r="AH130" i="15"/>
  <c r="AA128" i="15"/>
  <c r="AE127" i="15"/>
  <c r="L130" i="15"/>
  <c r="E132" i="9"/>
  <c r="J132" i="14"/>
  <c r="V129" i="8"/>
  <c r="L128" i="9"/>
  <c r="AA131" i="10"/>
  <c r="U132" i="11"/>
  <c r="AF128" i="11"/>
  <c r="G131" i="12"/>
  <c r="AF127" i="12"/>
  <c r="P128" i="13"/>
  <c r="AA129" i="13"/>
  <c r="V131" i="14"/>
  <c r="S128" i="14"/>
  <c r="P129" i="13"/>
  <c r="AD131" i="14"/>
  <c r="AC131" i="12"/>
  <c r="AC130" i="12"/>
  <c r="Q41" i="3"/>
  <c r="T41" i="3" s="1"/>
  <c r="H29" i="3"/>
  <c r="E19" i="20" s="1"/>
  <c r="M6" i="16" s="1"/>
  <c r="F39" i="3"/>
  <c r="L38" i="3"/>
  <c r="F38" i="3"/>
  <c r="Q40" i="3"/>
  <c r="T40" i="3" s="1"/>
  <c r="Q39" i="3"/>
  <c r="T39" i="3" s="1"/>
  <c r="Q38" i="3"/>
  <c r="T38" i="3" s="1"/>
  <c r="V131" i="9"/>
  <c r="S131" i="9"/>
  <c r="S130" i="9"/>
  <c r="S129" i="9"/>
  <c r="S128" i="9"/>
  <c r="P127" i="9"/>
  <c r="P129" i="9"/>
  <c r="V132" i="9"/>
  <c r="X132" i="10"/>
  <c r="X131" i="10"/>
  <c r="X129" i="10"/>
  <c r="H131" i="5"/>
  <c r="H130" i="5"/>
  <c r="H132" i="5"/>
  <c r="Q131" i="7"/>
  <c r="Q130" i="7"/>
  <c r="Q129" i="7"/>
  <c r="Q128" i="7"/>
  <c r="AG132" i="8"/>
  <c r="AG131" i="8"/>
  <c r="AE132" i="8"/>
  <c r="AE128" i="8"/>
  <c r="AE131" i="8"/>
  <c r="AE130" i="8"/>
  <c r="AE129" i="8"/>
  <c r="AC128" i="8"/>
  <c r="AC130" i="8"/>
  <c r="J132" i="9"/>
  <c r="J129" i="9"/>
  <c r="J131" i="9"/>
  <c r="Y130" i="15"/>
  <c r="Y131" i="15"/>
  <c r="Y128" i="15"/>
  <c r="Y129" i="15"/>
  <c r="T127" i="15"/>
  <c r="T128" i="15"/>
  <c r="T129" i="15"/>
  <c r="L132" i="7"/>
  <c r="L131" i="7"/>
  <c r="N129" i="8"/>
  <c r="S131" i="8"/>
  <c r="S130" i="8"/>
  <c r="S129" i="8"/>
  <c r="I129" i="9"/>
  <c r="I127" i="9"/>
  <c r="I128" i="9"/>
  <c r="AG132" i="11"/>
  <c r="AG131" i="11"/>
  <c r="AG129" i="11"/>
  <c r="AE130" i="11"/>
  <c r="AE131" i="11"/>
  <c r="AE128" i="11"/>
  <c r="AE129" i="11"/>
  <c r="K129" i="14"/>
  <c r="K130" i="14"/>
  <c r="K132" i="14"/>
  <c r="K131" i="14"/>
  <c r="K128" i="14"/>
  <c r="G127" i="14"/>
  <c r="H130" i="15"/>
  <c r="H131" i="15"/>
  <c r="H128" i="15"/>
  <c r="H129" i="15"/>
  <c r="F127" i="15"/>
  <c r="F128" i="15"/>
  <c r="F129" i="15"/>
  <c r="P130" i="5"/>
  <c r="P131" i="5"/>
  <c r="AF128" i="7"/>
  <c r="AF127" i="7"/>
  <c r="AF129" i="7"/>
  <c r="Q129" i="8"/>
  <c r="Q128" i="8"/>
  <c r="Q127" i="8"/>
  <c r="S128" i="8"/>
  <c r="E129" i="14"/>
  <c r="E128" i="14"/>
  <c r="E127" i="14"/>
  <c r="S130" i="15"/>
  <c r="S131" i="15"/>
  <c r="S129" i="15"/>
  <c r="L127" i="15"/>
  <c r="L128" i="15"/>
  <c r="L129" i="15"/>
  <c r="Z129" i="13"/>
  <c r="Z130" i="13"/>
  <c r="Z131" i="13"/>
  <c r="Z127" i="13"/>
  <c r="AG129" i="13"/>
  <c r="AG127" i="13"/>
  <c r="AG128" i="13"/>
  <c r="W129" i="13"/>
  <c r="W130" i="13"/>
  <c r="W127" i="13"/>
  <c r="W131" i="13"/>
  <c r="U127" i="13"/>
  <c r="AH127" i="13"/>
  <c r="AH128" i="13"/>
  <c r="AH130" i="13"/>
  <c r="Q129" i="14"/>
  <c r="Q127" i="14"/>
  <c r="N130" i="14"/>
  <c r="N127" i="14"/>
  <c r="N128" i="14"/>
  <c r="N129" i="14"/>
  <c r="N131" i="14"/>
  <c r="P132" i="5"/>
  <c r="I130" i="6"/>
  <c r="I127" i="6"/>
  <c r="I131" i="6"/>
  <c r="I128" i="6"/>
  <c r="I129" i="6"/>
  <c r="R130" i="12"/>
  <c r="R129" i="12"/>
  <c r="R131" i="12"/>
  <c r="R132" i="12"/>
  <c r="R128" i="12"/>
  <c r="P131" i="12"/>
  <c r="P130" i="12"/>
  <c r="P129" i="12"/>
  <c r="P127" i="12"/>
  <c r="P128" i="12"/>
  <c r="P131" i="14"/>
  <c r="P130" i="14"/>
  <c r="P132" i="14"/>
  <c r="Z132" i="5"/>
  <c r="Z131" i="5"/>
  <c r="K129" i="6"/>
  <c r="K130" i="6"/>
  <c r="K131" i="6"/>
  <c r="K132" i="6"/>
  <c r="G127" i="6"/>
  <c r="G128" i="6"/>
  <c r="G129" i="6"/>
  <c r="P128" i="9"/>
  <c r="AD130" i="12"/>
  <c r="AD131" i="12"/>
  <c r="Z128" i="13"/>
  <c r="AE132" i="15"/>
  <c r="AE131" i="15"/>
  <c r="G128" i="14"/>
  <c r="T131" i="7"/>
  <c r="G131" i="9"/>
  <c r="G127" i="9"/>
  <c r="G130" i="9"/>
  <c r="G128" i="9"/>
  <c r="G129" i="9"/>
  <c r="T130" i="13"/>
  <c r="T131" i="13"/>
  <c r="T128" i="13"/>
  <c r="T129" i="13"/>
  <c r="W128" i="13"/>
  <c r="AA127" i="15"/>
  <c r="S128" i="15"/>
  <c r="AF127" i="6"/>
  <c r="AF128" i="6"/>
  <c r="AF129" i="6"/>
  <c r="L129" i="6"/>
  <c r="AC129" i="6"/>
  <c r="S130" i="7"/>
  <c r="AF131" i="7"/>
  <c r="X127" i="7"/>
  <c r="X129" i="7"/>
  <c r="X128" i="7"/>
  <c r="AA132" i="7"/>
  <c r="AC131" i="6"/>
  <c r="AB129" i="7"/>
  <c r="AB128" i="7"/>
  <c r="AB127" i="7"/>
  <c r="D131" i="7"/>
  <c r="K131" i="8"/>
  <c r="K130" i="8"/>
  <c r="I129" i="8"/>
  <c r="I127" i="8"/>
  <c r="I128" i="8"/>
  <c r="AH131" i="8"/>
  <c r="AA129" i="7"/>
  <c r="O132" i="8"/>
  <c r="K131" i="9"/>
  <c r="K130" i="9"/>
  <c r="H128" i="9"/>
  <c r="AF131" i="9"/>
  <c r="AF130" i="9"/>
  <c r="AD129" i="9"/>
  <c r="AD128" i="9"/>
  <c r="AD127" i="9"/>
  <c r="O131" i="9"/>
  <c r="F131" i="9"/>
  <c r="D131" i="8"/>
  <c r="AH130" i="9"/>
  <c r="N132" i="9"/>
  <c r="R129" i="9"/>
  <c r="R130" i="9"/>
  <c r="AE132" i="12"/>
  <c r="G129" i="13"/>
  <c r="D127" i="12"/>
  <c r="Z132" i="12"/>
  <c r="L130" i="13"/>
  <c r="L131" i="13"/>
  <c r="U130" i="13"/>
  <c r="U131" i="13"/>
  <c r="Y129" i="13"/>
  <c r="Y127" i="13"/>
  <c r="Y128" i="13"/>
  <c r="U128" i="13"/>
  <c r="AE128" i="13"/>
  <c r="AE127" i="13"/>
  <c r="AF130" i="13"/>
  <c r="AF131" i="13"/>
  <c r="AE131" i="13"/>
  <c r="AF127" i="14"/>
  <c r="AF128" i="14"/>
  <c r="AF129" i="14"/>
  <c r="Q130" i="14"/>
  <c r="Q131" i="14"/>
  <c r="Q130" i="15"/>
  <c r="Q131" i="15"/>
  <c r="AE131" i="14"/>
  <c r="AE130" i="14"/>
  <c r="AF132" i="14"/>
  <c r="AB128" i="14"/>
  <c r="AH131" i="13"/>
  <c r="O128" i="13"/>
  <c r="Q129" i="15"/>
  <c r="Z131" i="15"/>
  <c r="O131" i="15"/>
  <c r="X130" i="14"/>
  <c r="S127" i="15"/>
  <c r="I131" i="5"/>
  <c r="Q129" i="5"/>
  <c r="G130" i="5"/>
  <c r="T129" i="5"/>
  <c r="AB131" i="5"/>
  <c r="AH130" i="6"/>
  <c r="AH131" i="6"/>
  <c r="AA130" i="11"/>
  <c r="AA131" i="11"/>
  <c r="W130" i="11"/>
  <c r="W131" i="11"/>
  <c r="O127" i="12"/>
  <c r="O128" i="12"/>
  <c r="O129" i="12"/>
  <c r="S131" i="12"/>
  <c r="AG130" i="12"/>
  <c r="AG131" i="12"/>
  <c r="U132" i="13"/>
  <c r="Q129" i="13"/>
  <c r="Q127" i="13"/>
  <c r="Q128" i="13"/>
  <c r="X127" i="14"/>
  <c r="X128" i="14"/>
  <c r="X129" i="14"/>
  <c r="I130" i="15"/>
  <c r="I131" i="15"/>
  <c r="W131" i="14"/>
  <c r="W130" i="14"/>
  <c r="T128" i="14"/>
  <c r="K130" i="15"/>
  <c r="K131" i="15"/>
  <c r="U127" i="15"/>
  <c r="AA132" i="14"/>
  <c r="W128" i="14"/>
  <c r="AF131" i="5"/>
  <c r="X131" i="14"/>
  <c r="F129" i="14"/>
  <c r="D127" i="15"/>
  <c r="D128" i="15"/>
  <c r="D129" i="15"/>
  <c r="K129" i="15"/>
  <c r="O132" i="5"/>
  <c r="AE131" i="5"/>
  <c r="AF130" i="5"/>
  <c r="Q127" i="6"/>
  <c r="I131" i="7"/>
  <c r="I130" i="7"/>
  <c r="X131" i="7"/>
  <c r="AC132" i="8"/>
  <c r="AC131" i="8"/>
  <c r="O129" i="6"/>
  <c r="AG128" i="6"/>
  <c r="R130" i="6"/>
  <c r="R131" i="6"/>
  <c r="P127" i="6"/>
  <c r="P128" i="6"/>
  <c r="P129" i="6"/>
  <c r="AB129" i="6"/>
  <c r="H127" i="7"/>
  <c r="H129" i="7"/>
  <c r="H128" i="7"/>
  <c r="G128" i="7"/>
  <c r="U131" i="6"/>
  <c r="L128" i="7"/>
  <c r="L127" i="7"/>
  <c r="L129" i="7"/>
  <c r="AA130" i="7"/>
  <c r="Y131" i="8"/>
  <c r="W129" i="8"/>
  <c r="X131" i="8"/>
  <c r="S128" i="7"/>
  <c r="U127" i="8"/>
  <c r="K128" i="8"/>
  <c r="AH129" i="8"/>
  <c r="J129" i="8"/>
  <c r="H127" i="9"/>
  <c r="AE128" i="9"/>
  <c r="Y130" i="9"/>
  <c r="P131" i="9"/>
  <c r="P130" i="9"/>
  <c r="N129" i="9"/>
  <c r="N127" i="9"/>
  <c r="N128" i="9"/>
  <c r="AA129" i="8"/>
  <c r="Y132" i="9"/>
  <c r="AD131" i="9"/>
  <c r="AB128" i="9"/>
  <c r="M131" i="9"/>
  <c r="AB131" i="9"/>
  <c r="AH127" i="9"/>
  <c r="J127" i="9"/>
  <c r="S128" i="10"/>
  <c r="K130" i="10"/>
  <c r="S130" i="11"/>
  <c r="S131" i="11"/>
  <c r="J130" i="9"/>
  <c r="AA129" i="10"/>
  <c r="AG128" i="11"/>
  <c r="I129" i="11"/>
  <c r="J131" i="11"/>
  <c r="W132" i="12"/>
  <c r="D131" i="12"/>
  <c r="X129" i="12"/>
  <c r="Y130" i="12"/>
  <c r="Y131" i="12"/>
  <c r="J132" i="12"/>
  <c r="U129" i="11"/>
  <c r="Y129" i="12"/>
  <c r="V131" i="12"/>
  <c r="T129" i="12"/>
  <c r="M130" i="13"/>
  <c r="M131" i="13"/>
  <c r="I129" i="13"/>
  <c r="I127" i="13"/>
  <c r="I128" i="13"/>
  <c r="J131" i="13"/>
  <c r="E129" i="13"/>
  <c r="M132" i="13"/>
  <c r="AD128" i="13"/>
  <c r="AD129" i="13"/>
  <c r="AD127" i="13"/>
  <c r="X130" i="13"/>
  <c r="X131" i="13"/>
  <c r="X130" i="12"/>
  <c r="L129" i="13"/>
  <c r="T127" i="14"/>
  <c r="P127" i="14"/>
  <c r="P128" i="14"/>
  <c r="P129" i="14"/>
  <c r="T129" i="14"/>
  <c r="I130" i="14"/>
  <c r="I131" i="14"/>
  <c r="Y130" i="13"/>
  <c r="R129" i="13"/>
  <c r="O131" i="14"/>
  <c r="O130" i="14"/>
  <c r="AC131" i="14"/>
  <c r="L128" i="14"/>
  <c r="AA130" i="14"/>
  <c r="G128" i="13"/>
  <c r="AB129" i="14"/>
  <c r="AC130" i="15"/>
  <c r="AC131" i="15"/>
  <c r="AB127" i="14"/>
  <c r="AG129" i="15"/>
  <c r="W129" i="15"/>
  <c r="G131" i="15"/>
  <c r="M129" i="15"/>
  <c r="S132" i="14"/>
  <c r="X131" i="5"/>
  <c r="K128" i="15"/>
  <c r="AF127" i="5"/>
  <c r="AF128" i="5"/>
  <c r="AF129" i="5"/>
  <c r="L131" i="15"/>
  <c r="AG131" i="5"/>
  <c r="AE130" i="5"/>
  <c r="AE129" i="5"/>
  <c r="T131" i="5"/>
  <c r="Z130" i="6"/>
  <c r="Z131" i="6"/>
  <c r="P127" i="7"/>
  <c r="P129" i="7"/>
  <c r="P128" i="7"/>
  <c r="T129" i="7"/>
  <c r="T128" i="7"/>
  <c r="T127" i="7"/>
  <c r="X131" i="9"/>
  <c r="X130" i="9"/>
  <c r="S131" i="6"/>
  <c r="J130" i="6"/>
  <c r="J131" i="6"/>
  <c r="H127" i="6"/>
  <c r="H128" i="6"/>
  <c r="H129" i="6"/>
  <c r="AD128" i="6"/>
  <c r="AG130" i="6"/>
  <c r="O128" i="6"/>
  <c r="AD127" i="6"/>
  <c r="AH130" i="7"/>
  <c r="AH131" i="7"/>
  <c r="AG130" i="7"/>
  <c r="AG131" i="7"/>
  <c r="AG128" i="7"/>
  <c r="AE127" i="7"/>
  <c r="G129" i="7"/>
  <c r="S129" i="6"/>
  <c r="P131" i="7"/>
  <c r="J128" i="7"/>
  <c r="J129" i="7"/>
  <c r="J127" i="7"/>
  <c r="D128" i="7"/>
  <c r="D127" i="7"/>
  <c r="D129" i="7"/>
  <c r="AA131" i="7"/>
  <c r="O128" i="8"/>
  <c r="M128" i="8"/>
  <c r="AD130" i="8"/>
  <c r="AD131" i="8"/>
  <c r="AD129" i="8"/>
  <c r="U130" i="8"/>
  <c r="T128" i="8"/>
  <c r="T127" i="8"/>
  <c r="T129" i="8"/>
  <c r="K129" i="8"/>
  <c r="AH127" i="8"/>
  <c r="J127" i="8"/>
  <c r="J131" i="8"/>
  <c r="L131" i="9"/>
  <c r="Y131" i="9"/>
  <c r="H131" i="9"/>
  <c r="H130" i="9"/>
  <c r="F129" i="9"/>
  <c r="F128" i="9"/>
  <c r="F127" i="9"/>
  <c r="J128" i="8"/>
  <c r="T129" i="9"/>
  <c r="AH129" i="9"/>
  <c r="AG129" i="10"/>
  <c r="K131" i="10"/>
  <c r="K130" i="11"/>
  <c r="K131" i="11"/>
  <c r="Q131" i="10"/>
  <c r="O130" i="11"/>
  <c r="O131" i="11"/>
  <c r="AC131" i="11"/>
  <c r="AA129" i="11"/>
  <c r="S129" i="10"/>
  <c r="I128" i="11"/>
  <c r="G129" i="11"/>
  <c r="D130" i="12"/>
  <c r="J128" i="12"/>
  <c r="J131" i="12"/>
  <c r="G129" i="12"/>
  <c r="G127" i="12"/>
  <c r="G128" i="12"/>
  <c r="Q130" i="12"/>
  <c r="Q131" i="12"/>
  <c r="AD128" i="12"/>
  <c r="N129" i="12"/>
  <c r="M129" i="11"/>
  <c r="O131" i="12"/>
  <c r="T128" i="12"/>
  <c r="N132" i="13"/>
  <c r="V128" i="13"/>
  <c r="V129" i="13"/>
  <c r="V127" i="13"/>
  <c r="L128" i="13"/>
  <c r="F131" i="14"/>
  <c r="H127" i="14"/>
  <c r="H128" i="14"/>
  <c r="H129" i="14"/>
  <c r="M129" i="13"/>
  <c r="F128" i="14"/>
  <c r="AD131" i="13"/>
  <c r="AH130" i="14"/>
  <c r="AH131" i="14"/>
  <c r="G131" i="14"/>
  <c r="G130" i="14"/>
  <c r="AH129" i="13"/>
  <c r="M131" i="14"/>
  <c r="H132" i="14"/>
  <c r="D128" i="14"/>
  <c r="AF130" i="12"/>
  <c r="S129" i="14"/>
  <c r="AD131" i="15"/>
  <c r="AD130" i="15"/>
  <c r="AF129" i="13"/>
  <c r="T131" i="14"/>
  <c r="U130" i="15"/>
  <c r="U131" i="15"/>
  <c r="D127" i="14"/>
  <c r="I129" i="15"/>
  <c r="O129" i="14"/>
  <c r="AA129" i="15"/>
  <c r="K127" i="15"/>
  <c r="X127" i="5"/>
  <c r="X128" i="5"/>
  <c r="X129" i="5"/>
  <c r="G132" i="5"/>
  <c r="W131" i="5"/>
  <c r="W132" i="5"/>
  <c r="AG129" i="5"/>
  <c r="AH128" i="8"/>
  <c r="S130" i="6"/>
  <c r="AD129" i="6"/>
  <c r="AA131" i="6"/>
  <c r="AH128" i="7"/>
  <c r="Z131" i="7"/>
  <c r="Z130" i="7"/>
  <c r="AE128" i="7"/>
  <c r="M131" i="6"/>
  <c r="S128" i="6"/>
  <c r="V132" i="8"/>
  <c r="Q131" i="8"/>
  <c r="K127" i="7"/>
  <c r="Y132" i="8"/>
  <c r="M129" i="8"/>
  <c r="V130" i="8"/>
  <c r="V131" i="8"/>
  <c r="Z127" i="8"/>
  <c r="P129" i="8"/>
  <c r="Y129" i="9"/>
  <c r="Y127" i="9"/>
  <c r="Y128" i="9"/>
  <c r="T132" i="9"/>
  <c r="X128" i="9"/>
  <c r="L130" i="9"/>
  <c r="AA127" i="8"/>
  <c r="AC129" i="9"/>
  <c r="T128" i="9"/>
  <c r="K128" i="10"/>
  <c r="Z129" i="9"/>
  <c r="AA128" i="11"/>
  <c r="K129" i="10"/>
  <c r="I130" i="11"/>
  <c r="Y129" i="11"/>
  <c r="AH131" i="11"/>
  <c r="J129" i="12"/>
  <c r="I130" i="12"/>
  <c r="I131" i="12"/>
  <c r="AG128" i="12"/>
  <c r="AD127" i="12"/>
  <c r="F128" i="12"/>
  <c r="E129" i="11"/>
  <c r="N131" i="12"/>
  <c r="E130" i="13"/>
  <c r="E131" i="13"/>
  <c r="G127" i="13"/>
  <c r="AA131" i="13"/>
  <c r="AA130" i="13"/>
  <c r="S129" i="12"/>
  <c r="AB130" i="13"/>
  <c r="AB131" i="13"/>
  <c r="E127" i="13"/>
  <c r="D130" i="13"/>
  <c r="D131" i="13"/>
  <c r="N128" i="13"/>
  <c r="N129" i="13"/>
  <c r="N127" i="13"/>
  <c r="P130" i="13"/>
  <c r="P131" i="13"/>
  <c r="O131" i="13"/>
  <c r="AC132" i="13"/>
  <c r="AB129" i="13"/>
  <c r="M128" i="13"/>
  <c r="AG130" i="14"/>
  <c r="AG131" i="14"/>
  <c r="AD130" i="13"/>
  <c r="R130" i="14"/>
  <c r="R131" i="14"/>
  <c r="V127" i="14"/>
  <c r="AC129" i="14"/>
  <c r="AC128" i="14"/>
  <c r="AC127" i="14"/>
  <c r="AD130" i="14"/>
  <c r="V131" i="15"/>
  <c r="V130" i="15"/>
  <c r="AF127" i="13"/>
  <c r="H129" i="13"/>
  <c r="M130" i="15"/>
  <c r="M131" i="15"/>
  <c r="I128" i="15"/>
  <c r="O128" i="15"/>
  <c r="O129" i="15"/>
  <c r="O127" i="15"/>
  <c r="AH132" i="15"/>
  <c r="AF130" i="15"/>
  <c r="AF131" i="15"/>
  <c r="AD127" i="15"/>
  <c r="AD128" i="15"/>
  <c r="AD129" i="15"/>
  <c r="R129" i="15"/>
  <c r="AC129" i="15"/>
  <c r="M127" i="15"/>
  <c r="O128" i="14"/>
  <c r="H131" i="14"/>
  <c r="P127" i="5"/>
  <c r="P128" i="5"/>
  <c r="P129" i="5"/>
  <c r="Z129" i="15"/>
  <c r="O129" i="5"/>
  <c r="L131" i="5"/>
  <c r="Q128" i="6"/>
  <c r="Q131" i="6"/>
  <c r="X127" i="6"/>
  <c r="X128" i="6"/>
  <c r="X129" i="6"/>
  <c r="AH130" i="8"/>
  <c r="AB128" i="8"/>
  <c r="AB129" i="8"/>
  <c r="AB127" i="8"/>
  <c r="V129" i="9"/>
  <c r="V128" i="9"/>
  <c r="V127" i="9"/>
  <c r="F132" i="9"/>
  <c r="L131" i="6"/>
  <c r="AH129" i="6"/>
  <c r="Z129" i="6"/>
  <c r="R128" i="6"/>
  <c r="T129" i="6"/>
  <c r="AB131" i="7"/>
  <c r="AG129" i="7"/>
  <c r="I128" i="7"/>
  <c r="AD134" i="7"/>
  <c r="R131" i="7"/>
  <c r="R130" i="7"/>
  <c r="Z128" i="7"/>
  <c r="Z127" i="7"/>
  <c r="Z129" i="7"/>
  <c r="Y130" i="7"/>
  <c r="Y131" i="7"/>
  <c r="W129" i="7"/>
  <c r="H131" i="7"/>
  <c r="N132" i="8"/>
  <c r="AG129" i="8"/>
  <c r="AG127" i="8"/>
  <c r="AG128" i="8"/>
  <c r="O129" i="8"/>
  <c r="H131" i="8"/>
  <c r="M127" i="8"/>
  <c r="N130" i="8"/>
  <c r="N131" i="8"/>
  <c r="V128" i="8"/>
  <c r="M130" i="8"/>
  <c r="L128" i="8"/>
  <c r="L129" i="8"/>
  <c r="L127" i="8"/>
  <c r="O130" i="8"/>
  <c r="AF129" i="8"/>
  <c r="AF134" i="8" s="1"/>
  <c r="L132" i="9"/>
  <c r="K128" i="9"/>
  <c r="Z127" i="9"/>
  <c r="Y129" i="10"/>
  <c r="AF129" i="10"/>
  <c r="AF134" i="10" s="1"/>
  <c r="I131" i="10"/>
  <c r="Z131" i="9"/>
  <c r="I132" i="11"/>
  <c r="G130" i="11"/>
  <c r="G131" i="11"/>
  <c r="Y131" i="11"/>
  <c r="S129" i="11"/>
  <c r="AH129" i="11"/>
  <c r="W129" i="11"/>
  <c r="AE129" i="13"/>
  <c r="AG129" i="12"/>
  <c r="AD129" i="12"/>
  <c r="F127" i="12"/>
  <c r="AE129" i="12"/>
  <c r="AE127" i="12"/>
  <c r="AE128" i="12"/>
  <c r="S131" i="13"/>
  <c r="S130" i="13"/>
  <c r="AB132" i="13"/>
  <c r="S127" i="13"/>
  <c r="S128" i="13"/>
  <c r="S129" i="13"/>
  <c r="F128" i="13"/>
  <c r="F129" i="13"/>
  <c r="F127" i="13"/>
  <c r="AB128" i="13"/>
  <c r="D129" i="13"/>
  <c r="E131" i="14"/>
  <c r="M127" i="13"/>
  <c r="S131" i="14"/>
  <c r="V131" i="13"/>
  <c r="AG129" i="14"/>
  <c r="I129" i="14"/>
  <c r="U129" i="14"/>
  <c r="U127" i="14"/>
  <c r="U128" i="14"/>
  <c r="J129" i="13"/>
  <c r="N130" i="15"/>
  <c r="N131" i="15"/>
  <c r="AF128" i="13"/>
  <c r="Z130" i="14"/>
  <c r="Z131" i="14"/>
  <c r="L131" i="14"/>
  <c r="E130" i="15"/>
  <c r="E131" i="15"/>
  <c r="AA131" i="15"/>
  <c r="AA130" i="15"/>
  <c r="AH131" i="15"/>
  <c r="G128" i="15"/>
  <c r="G129" i="15"/>
  <c r="G127" i="15"/>
  <c r="Z132" i="15"/>
  <c r="X130" i="15"/>
  <c r="X131" i="15"/>
  <c r="V127" i="15"/>
  <c r="V128" i="15"/>
  <c r="V129" i="15"/>
  <c r="R128" i="15"/>
  <c r="AC128" i="15"/>
  <c r="E129" i="15"/>
  <c r="AE129" i="14"/>
  <c r="AH129" i="15"/>
  <c r="H127" i="5"/>
  <c r="H128" i="5"/>
  <c r="H129" i="5"/>
  <c r="R131" i="5"/>
  <c r="Y131" i="5"/>
  <c r="O131" i="5"/>
  <c r="L129" i="5"/>
  <c r="I129" i="7"/>
  <c r="J131" i="7"/>
  <c r="J130" i="7"/>
  <c r="AA131" i="8"/>
  <c r="AA130" i="8"/>
  <c r="Y129" i="8"/>
  <c r="Y128" i="8"/>
  <c r="Y127" i="8"/>
  <c r="K129" i="7"/>
  <c r="AC129" i="8"/>
  <c r="F130" i="8"/>
  <c r="F131" i="8"/>
  <c r="D128" i="8"/>
  <c r="D127" i="8"/>
  <c r="D129" i="8"/>
  <c r="Z129" i="8"/>
  <c r="H129" i="8"/>
  <c r="AA131" i="9"/>
  <c r="AA128" i="9"/>
  <c r="AA130" i="9"/>
  <c r="Q129" i="9"/>
  <c r="Q127" i="9"/>
  <c r="Q128" i="9"/>
  <c r="W128" i="11"/>
  <c r="G132" i="12"/>
  <c r="AC130" i="13"/>
  <c r="AC131" i="13"/>
  <c r="K131" i="13"/>
  <c r="K130" i="13"/>
  <c r="H130" i="13"/>
  <c r="H131" i="13"/>
  <c r="Y130" i="14"/>
  <c r="Y131" i="14"/>
  <c r="AG131" i="15"/>
  <c r="AG130" i="15"/>
  <c r="M129" i="14"/>
  <c r="M128" i="14"/>
  <c r="M127" i="14"/>
  <c r="Y128" i="14"/>
  <c r="F130" i="15"/>
  <c r="F131" i="15"/>
  <c r="X129" i="13"/>
  <c r="J130" i="14"/>
  <c r="J131" i="14"/>
  <c r="AB127" i="15"/>
  <c r="AB128" i="15"/>
  <c r="AB129" i="15"/>
  <c r="J129" i="15"/>
  <c r="R132" i="15"/>
  <c r="P130" i="15"/>
  <c r="P131" i="15"/>
  <c r="N127" i="15"/>
  <c r="N128" i="15"/>
  <c r="N129" i="15"/>
  <c r="W131" i="15"/>
  <c r="AC127" i="15"/>
  <c r="E128" i="15"/>
  <c r="AE128" i="14"/>
  <c r="G129" i="14"/>
  <c r="AF129" i="15"/>
  <c r="X130" i="5"/>
  <c r="Q131" i="5"/>
  <c r="Y129" i="5"/>
  <c r="D131" i="5"/>
  <c r="O120" i="4"/>
  <c r="P125" i="4"/>
  <c r="Q121" i="4"/>
  <c r="N123" i="4"/>
  <c r="O119" i="4"/>
  <c r="P124" i="4"/>
  <c r="P130" i="4" s="1"/>
  <c r="Q120" i="4"/>
  <c r="R125" i="4"/>
  <c r="R132" i="4" s="1"/>
  <c r="L125" i="4"/>
  <c r="H118" i="4"/>
  <c r="P118" i="4"/>
  <c r="X118" i="4"/>
  <c r="AF118" i="4"/>
  <c r="I123" i="4"/>
  <c r="Q123" i="4"/>
  <c r="Y123" i="4"/>
  <c r="AG123" i="4"/>
  <c r="J119" i="4"/>
  <c r="R119" i="4"/>
  <c r="Z119" i="4"/>
  <c r="AH119" i="4"/>
  <c r="K124" i="4"/>
  <c r="S124" i="4"/>
  <c r="AA124" i="4"/>
  <c r="D120" i="4"/>
  <c r="L120" i="4"/>
  <c r="T120" i="4"/>
  <c r="AB120" i="4"/>
  <c r="E125" i="4"/>
  <c r="M125" i="4"/>
  <c r="U125" i="4"/>
  <c r="AC125" i="4"/>
  <c r="F121" i="4"/>
  <c r="N121" i="4"/>
  <c r="V121" i="4"/>
  <c r="AD121" i="4"/>
  <c r="R123" i="4"/>
  <c r="Z123" i="4"/>
  <c r="AH123" i="4"/>
  <c r="D98" i="4"/>
  <c r="Z132" i="4"/>
  <c r="K119" i="4"/>
  <c r="L124" i="4"/>
  <c r="E120" i="4"/>
  <c r="U120" i="4"/>
  <c r="N125" i="4"/>
  <c r="W121" i="4"/>
  <c r="J118" i="4"/>
  <c r="R118" i="4"/>
  <c r="Z118" i="4"/>
  <c r="AH118" i="4"/>
  <c r="K123" i="4"/>
  <c r="S123" i="4"/>
  <c r="AA123" i="4"/>
  <c r="D119" i="4"/>
  <c r="L119" i="4"/>
  <c r="T119" i="4"/>
  <c r="AB119" i="4"/>
  <c r="E124" i="4"/>
  <c r="M124" i="4"/>
  <c r="U124" i="4"/>
  <c r="U130" i="4" s="1"/>
  <c r="AC124" i="4"/>
  <c r="F120" i="4"/>
  <c r="F130" i="4" s="1"/>
  <c r="N120" i="4"/>
  <c r="V120" i="4"/>
  <c r="V130" i="4" s="1"/>
  <c r="AD120" i="4"/>
  <c r="G125" i="4"/>
  <c r="O125" i="4"/>
  <c r="W125" i="4"/>
  <c r="AE125" i="4"/>
  <c r="H121" i="4"/>
  <c r="P121" i="4"/>
  <c r="P132" i="4" s="1"/>
  <c r="X121" i="4"/>
  <c r="X132" i="4" s="1"/>
  <c r="AF121" i="4"/>
  <c r="AF132" i="4" s="1"/>
  <c r="I118" i="4"/>
  <c r="S119" i="4"/>
  <c r="M120" i="4"/>
  <c r="AC120" i="4"/>
  <c r="AD125" i="4"/>
  <c r="AE121" i="4"/>
  <c r="AB98" i="4"/>
  <c r="T98" i="4"/>
  <c r="D124" i="4"/>
  <c r="G121" i="4"/>
  <c r="AG118" i="4"/>
  <c r="T124" i="4"/>
  <c r="F125" i="4"/>
  <c r="H130" i="4"/>
  <c r="J132" i="4"/>
  <c r="Q118" i="4"/>
  <c r="AA119" i="4"/>
  <c r="O121" i="4"/>
  <c r="J123" i="4"/>
  <c r="J98" i="4"/>
  <c r="Y118" i="4"/>
  <c r="AB124" i="4"/>
  <c r="V125" i="4"/>
  <c r="F98" i="4"/>
  <c r="L98" i="4"/>
  <c r="H98" i="4"/>
  <c r="E98" i="4"/>
  <c r="M98" i="4"/>
  <c r="P98" i="4"/>
  <c r="X98" i="4"/>
  <c r="AF98" i="4"/>
  <c r="I91" i="4"/>
  <c r="I98" i="4" s="1"/>
  <c r="O98" i="4"/>
  <c r="D125" i="4"/>
  <c r="AG98" i="4"/>
  <c r="G98" i="4"/>
  <c r="R98" i="4"/>
  <c r="Z98" i="4"/>
  <c r="AH98" i="4"/>
  <c r="K91" i="4"/>
  <c r="K98" i="4" s="1"/>
  <c r="U98" i="4"/>
  <c r="F127" i="4"/>
  <c r="V127" i="4"/>
  <c r="T125" i="4"/>
  <c r="X130" i="4"/>
  <c r="Q98" i="4"/>
  <c r="S98" i="4"/>
  <c r="W98" i="4"/>
  <c r="AB125" i="4"/>
  <c r="AF130" i="4"/>
  <c r="Y98" i="4"/>
  <c r="AA98" i="4"/>
  <c r="AC91" i="4"/>
  <c r="AC98" i="4" s="1"/>
  <c r="G118" i="4"/>
  <c r="O118" i="4"/>
  <c r="W118" i="4"/>
  <c r="AE118" i="4"/>
  <c r="AE127" i="4" s="1"/>
  <c r="H123" i="4"/>
  <c r="P123" i="4"/>
  <c r="X123" i="4"/>
  <c r="AF123" i="4"/>
  <c r="I119" i="4"/>
  <c r="Q119" i="4"/>
  <c r="Y119" i="4"/>
  <c r="AG119" i="4"/>
  <c r="J124" i="4"/>
  <c r="R124" i="4"/>
  <c r="Z124" i="4"/>
  <c r="AH124" i="4"/>
  <c r="K120" i="4"/>
  <c r="S120" i="4"/>
  <c r="AA120" i="4"/>
  <c r="E121" i="4"/>
  <c r="M121" i="4"/>
  <c r="U121" i="4"/>
  <c r="AC121" i="4"/>
  <c r="AD118" i="4"/>
  <c r="M127" i="4"/>
  <c r="N98" i="4"/>
  <c r="V98" i="4"/>
  <c r="AD98" i="4"/>
  <c r="AE91" i="4"/>
  <c r="AE98" i="4" s="1"/>
  <c r="J26" i="1"/>
  <c r="K26" i="1"/>
  <c r="N134" i="7" l="1"/>
  <c r="M131" i="4"/>
  <c r="Y132" i="4"/>
  <c r="AH134" i="12"/>
  <c r="V128" i="4"/>
  <c r="L127" i="4"/>
  <c r="H131" i="4"/>
  <c r="M134" i="6"/>
  <c r="AG134" i="10"/>
  <c r="AE134" i="9"/>
  <c r="AC130" i="4"/>
  <c r="L128" i="4"/>
  <c r="AE130" i="4"/>
  <c r="AC128" i="4"/>
  <c r="M130" i="4"/>
  <c r="W130" i="4"/>
  <c r="U127" i="4"/>
  <c r="AE131" i="4"/>
  <c r="N131" i="4"/>
  <c r="Y129" i="4"/>
  <c r="M128" i="4"/>
  <c r="AH132" i="4"/>
  <c r="E128" i="4"/>
  <c r="L6" i="16"/>
  <c r="E18" i="20"/>
  <c r="N6" i="16"/>
  <c r="E20" i="20"/>
  <c r="U6" i="16"/>
  <c r="E8" i="20"/>
  <c r="E17" i="20"/>
  <c r="K6" i="16"/>
  <c r="AB134" i="12"/>
  <c r="AC134" i="10"/>
  <c r="AH134" i="10"/>
  <c r="AE134" i="10"/>
  <c r="T134" i="10"/>
  <c r="Y130" i="4"/>
  <c r="K132" i="4"/>
  <c r="I131" i="4"/>
  <c r="U128" i="4"/>
  <c r="O130" i="4"/>
  <c r="I132" i="4"/>
  <c r="AG129" i="4"/>
  <c r="AA132" i="4"/>
  <c r="AG132" i="4"/>
  <c r="G131" i="4"/>
  <c r="E130" i="4"/>
  <c r="AH127" i="4"/>
  <c r="W127" i="4"/>
  <c r="AD130" i="4"/>
  <c r="AB127" i="4"/>
  <c r="U132" i="4"/>
  <c r="AC127" i="4"/>
  <c r="Z134" i="10"/>
  <c r="N129" i="4"/>
  <c r="T130" i="4"/>
  <c r="H39" i="3"/>
  <c r="R38" i="3"/>
  <c r="S38" i="3" s="1"/>
  <c r="H134" i="11"/>
  <c r="AB134" i="11"/>
  <c r="AF134" i="11"/>
  <c r="W134" i="10"/>
  <c r="AB134" i="10"/>
  <c r="AA134" i="5"/>
  <c r="AH134" i="9"/>
  <c r="M134" i="11"/>
  <c r="N134" i="6"/>
  <c r="W134" i="9"/>
  <c r="U134" i="10"/>
  <c r="D134" i="9"/>
  <c r="E134" i="6"/>
  <c r="T134" i="6"/>
  <c r="I134" i="5"/>
  <c r="D134" i="6"/>
  <c r="X134" i="8"/>
  <c r="M134" i="12"/>
  <c r="G38" i="3"/>
  <c r="G39" i="3" s="1"/>
  <c r="G40" i="3" s="1"/>
  <c r="G41" i="3" s="1"/>
  <c r="G42" i="3" s="1"/>
  <c r="J42" i="3" s="1"/>
  <c r="U134" i="7"/>
  <c r="W134" i="8"/>
  <c r="AB134" i="5"/>
  <c r="AC134" i="7"/>
  <c r="AC134" i="6"/>
  <c r="J134" i="11"/>
  <c r="U134" i="11"/>
  <c r="Z134" i="9"/>
  <c r="X134" i="11"/>
  <c r="N134" i="5"/>
  <c r="AD134" i="10"/>
  <c r="O134" i="10"/>
  <c r="R134" i="10"/>
  <c r="V134" i="7"/>
  <c r="M134" i="7"/>
  <c r="V134" i="6"/>
  <c r="E134" i="12"/>
  <c r="K134" i="5"/>
  <c r="E134" i="7"/>
  <c r="N134" i="11"/>
  <c r="F134" i="5"/>
  <c r="G134" i="10"/>
  <c r="R134" i="11"/>
  <c r="AA134" i="6"/>
  <c r="I134" i="15"/>
  <c r="AC134" i="14"/>
  <c r="X134" i="9"/>
  <c r="AG134" i="5"/>
  <c r="S134" i="11"/>
  <c r="AC134" i="11"/>
  <c r="AA134" i="14"/>
  <c r="P134" i="11"/>
  <c r="L134" i="5"/>
  <c r="V134" i="5"/>
  <c r="V134" i="10"/>
  <c r="AD134" i="5"/>
  <c r="R134" i="5"/>
  <c r="P134" i="6"/>
  <c r="AG134" i="9"/>
  <c r="Y134" i="14"/>
  <c r="AF134" i="15"/>
  <c r="S134" i="12"/>
  <c r="K134" i="15"/>
  <c r="AC134" i="5"/>
  <c r="AD134" i="9"/>
  <c r="Z134" i="15"/>
  <c r="D134" i="11"/>
  <c r="L134" i="11"/>
  <c r="Q134" i="7"/>
  <c r="P134" i="10"/>
  <c r="W134" i="6"/>
  <c r="AB130" i="4"/>
  <c r="T128" i="4"/>
  <c r="AG134" i="12"/>
  <c r="AD134" i="6"/>
  <c r="L134" i="15"/>
  <c r="AG134" i="6"/>
  <c r="AA134" i="12"/>
  <c r="L134" i="10"/>
  <c r="AD134" i="11"/>
  <c r="L134" i="12"/>
  <c r="K134" i="12"/>
  <c r="AG134" i="11"/>
  <c r="V134" i="11"/>
  <c r="O134" i="7"/>
  <c r="M132" i="4"/>
  <c r="AG134" i="7"/>
  <c r="N134" i="10"/>
  <c r="AB128" i="4"/>
  <c r="U134" i="12"/>
  <c r="T132" i="4"/>
  <c r="L130" i="4"/>
  <c r="S127" i="4"/>
  <c r="P131" i="4"/>
  <c r="E134" i="10"/>
  <c r="K127" i="4"/>
  <c r="K134" i="13"/>
  <c r="AF134" i="14"/>
  <c r="O134" i="9"/>
  <c r="AF134" i="9"/>
  <c r="R134" i="9"/>
  <c r="F134" i="7"/>
  <c r="S134" i="7"/>
  <c r="AA134" i="7"/>
  <c r="S134" i="14"/>
  <c r="V134" i="14"/>
  <c r="I134" i="12"/>
  <c r="K134" i="10"/>
  <c r="D134" i="14"/>
  <c r="L134" i="13"/>
  <c r="J134" i="12"/>
  <c r="O134" i="11"/>
  <c r="AD134" i="8"/>
  <c r="AB134" i="6"/>
  <c r="E134" i="5"/>
  <c r="M134" i="5"/>
  <c r="D134" i="10"/>
  <c r="Q134" i="10"/>
  <c r="X134" i="10"/>
  <c r="H134" i="12"/>
  <c r="AC134" i="8"/>
  <c r="I134" i="10"/>
  <c r="R134" i="14"/>
  <c r="P134" i="8"/>
  <c r="T134" i="7"/>
  <c r="AE134" i="6"/>
  <c r="S134" i="5"/>
  <c r="J134" i="6"/>
  <c r="J134" i="15"/>
  <c r="T134" i="13"/>
  <c r="D134" i="8"/>
  <c r="Y134" i="5"/>
  <c r="N134" i="13"/>
  <c r="G134" i="13"/>
  <c r="K134" i="14"/>
  <c r="M134" i="10"/>
  <c r="U134" i="5"/>
  <c r="Y134" i="6"/>
  <c r="H134" i="13"/>
  <c r="AE134" i="12"/>
  <c r="E134" i="11"/>
  <c r="Y134" i="11"/>
  <c r="AC134" i="9"/>
  <c r="AE134" i="7"/>
  <c r="O134" i="6"/>
  <c r="P134" i="7"/>
  <c r="I134" i="13"/>
  <c r="N134" i="9"/>
  <c r="H134" i="9"/>
  <c r="AE134" i="8"/>
  <c r="G134" i="8"/>
  <c r="N134" i="12"/>
  <c r="AA134" i="10"/>
  <c r="AE134" i="11"/>
  <c r="U134" i="9"/>
  <c r="N134" i="15"/>
  <c r="F134" i="12"/>
  <c r="AD134" i="13"/>
  <c r="V134" i="13"/>
  <c r="G134" i="5"/>
  <c r="Q134" i="14"/>
  <c r="E134" i="14"/>
  <c r="P134" i="9"/>
  <c r="Q134" i="11"/>
  <c r="E134" i="8"/>
  <c r="J134" i="10"/>
  <c r="J134" i="14"/>
  <c r="P134" i="5"/>
  <c r="AD134" i="15"/>
  <c r="F134" i="14"/>
  <c r="G134" i="11"/>
  <c r="S134" i="8"/>
  <c r="T134" i="11"/>
  <c r="AE134" i="14"/>
  <c r="P134" i="15"/>
  <c r="R134" i="15"/>
  <c r="D134" i="13"/>
  <c r="R134" i="6"/>
  <c r="I134" i="11"/>
  <c r="J134" i="5"/>
  <c r="U134" i="6"/>
  <c r="S134" i="15"/>
  <c r="D134" i="12"/>
  <c r="K134" i="8"/>
  <c r="AB134" i="13"/>
  <c r="D134" i="5"/>
  <c r="H134" i="5"/>
  <c r="Z134" i="14"/>
  <c r="I134" i="14"/>
  <c r="F134" i="13"/>
  <c r="G134" i="12"/>
  <c r="Y134" i="12"/>
  <c r="G134" i="7"/>
  <c r="AC134" i="12"/>
  <c r="E134" i="9"/>
  <c r="D68" i="3"/>
  <c r="C68" i="3" s="1"/>
  <c r="K52" i="3"/>
  <c r="D69" i="3" s="1"/>
  <c r="C69" i="3" s="1"/>
  <c r="H28" i="3"/>
  <c r="Y134" i="9"/>
  <c r="V134" i="15"/>
  <c r="AG134" i="14"/>
  <c r="AH134" i="11"/>
  <c r="L134" i="8"/>
  <c r="R134" i="7"/>
  <c r="Z134" i="6"/>
  <c r="AB134" i="8"/>
  <c r="Q134" i="6"/>
  <c r="AA134" i="13"/>
  <c r="AD134" i="12"/>
  <c r="T134" i="9"/>
  <c r="F134" i="9"/>
  <c r="AF134" i="5"/>
  <c r="W134" i="15"/>
  <c r="L134" i="14"/>
  <c r="X134" i="14"/>
  <c r="Y134" i="13"/>
  <c r="AF134" i="6"/>
  <c r="K134" i="6"/>
  <c r="F134" i="15"/>
  <c r="T134" i="15"/>
  <c r="F134" i="6"/>
  <c r="AB132" i="4"/>
  <c r="AH134" i="15"/>
  <c r="Y134" i="10"/>
  <c r="J127" i="4"/>
  <c r="D128" i="4"/>
  <c r="AG127" i="4"/>
  <c r="L132" i="4"/>
  <c r="E134" i="15"/>
  <c r="X134" i="13"/>
  <c r="X134" i="15"/>
  <c r="O134" i="8"/>
  <c r="AH134" i="6"/>
  <c r="O134" i="5"/>
  <c r="AA134" i="8"/>
  <c r="Q134" i="8"/>
  <c r="AH134" i="7"/>
  <c r="W134" i="5"/>
  <c r="Q134" i="12"/>
  <c r="K134" i="11"/>
  <c r="AB134" i="14"/>
  <c r="O134" i="14"/>
  <c r="W134" i="14"/>
  <c r="Q134" i="13"/>
  <c r="O134" i="12"/>
  <c r="AA134" i="15"/>
  <c r="P134" i="12"/>
  <c r="H134" i="10"/>
  <c r="R134" i="8"/>
  <c r="E131" i="4"/>
  <c r="AF131" i="4"/>
  <c r="W134" i="7"/>
  <c r="AG134" i="15"/>
  <c r="AD131" i="4"/>
  <c r="W131" i="4"/>
  <c r="Y131" i="4"/>
  <c r="S130" i="4"/>
  <c r="O129" i="4"/>
  <c r="AC134" i="15"/>
  <c r="AC134" i="13"/>
  <c r="AA134" i="9"/>
  <c r="F134" i="8"/>
  <c r="J134" i="13"/>
  <c r="M134" i="13"/>
  <c r="K134" i="9"/>
  <c r="Y134" i="7"/>
  <c r="I134" i="7"/>
  <c r="M134" i="15"/>
  <c r="AF134" i="13"/>
  <c r="AA134" i="11"/>
  <c r="L134" i="9"/>
  <c r="T134" i="12"/>
  <c r="AE134" i="5"/>
  <c r="P134" i="14"/>
  <c r="T134" i="5"/>
  <c r="Q134" i="15"/>
  <c r="AE134" i="15"/>
  <c r="Z134" i="5"/>
  <c r="AH134" i="13"/>
  <c r="AF134" i="7"/>
  <c r="H134" i="15"/>
  <c r="F134" i="11"/>
  <c r="N128" i="4"/>
  <c r="AH134" i="8"/>
  <c r="G129" i="4"/>
  <c r="N127" i="4"/>
  <c r="Q132" i="4"/>
  <c r="AG134" i="8"/>
  <c r="O134" i="13"/>
  <c r="E134" i="13"/>
  <c r="AF134" i="12"/>
  <c r="T134" i="8"/>
  <c r="R134" i="13"/>
  <c r="T134" i="14"/>
  <c r="X134" i="12"/>
  <c r="M134" i="9"/>
  <c r="AE134" i="13"/>
  <c r="Z134" i="13"/>
  <c r="Y134" i="15"/>
  <c r="Z134" i="11"/>
  <c r="AG131" i="4"/>
  <c r="AH128" i="4"/>
  <c r="Z127" i="4"/>
  <c r="W134" i="11"/>
  <c r="H134" i="8"/>
  <c r="K134" i="7"/>
  <c r="U134" i="14"/>
  <c r="Z134" i="7"/>
  <c r="V134" i="9"/>
  <c r="P134" i="13"/>
  <c r="U134" i="15"/>
  <c r="AH134" i="14"/>
  <c r="Q134" i="5"/>
  <c r="I134" i="8"/>
  <c r="L134" i="6"/>
  <c r="I134" i="6"/>
  <c r="N134" i="14"/>
  <c r="M134" i="14"/>
  <c r="Y134" i="8"/>
  <c r="N134" i="8"/>
  <c r="AD134" i="14"/>
  <c r="X134" i="5"/>
  <c r="V134" i="12"/>
  <c r="W134" i="12"/>
  <c r="U134" i="13"/>
  <c r="Z134" i="12"/>
  <c r="G134" i="9"/>
  <c r="G134" i="6"/>
  <c r="R134" i="12"/>
  <c r="W134" i="13"/>
  <c r="G134" i="14"/>
  <c r="F134" i="10"/>
  <c r="J40" i="3"/>
  <c r="S134" i="13"/>
  <c r="J134" i="7"/>
  <c r="J134" i="9"/>
  <c r="U134" i="8"/>
  <c r="L134" i="7"/>
  <c r="H134" i="7"/>
  <c r="S134" i="9"/>
  <c r="M134" i="8"/>
  <c r="I134" i="9"/>
  <c r="AB134" i="15"/>
  <c r="V134" i="8"/>
  <c r="O134" i="15"/>
  <c r="J134" i="8"/>
  <c r="D134" i="15"/>
  <c r="AG134" i="13"/>
  <c r="S134" i="6"/>
  <c r="G134" i="15"/>
  <c r="Z134" i="8"/>
  <c r="H134" i="14"/>
  <c r="AB134" i="9"/>
  <c r="AB134" i="7"/>
  <c r="X134" i="7"/>
  <c r="Q134" i="9"/>
  <c r="X134" i="6"/>
  <c r="D134" i="7"/>
  <c r="H134" i="6"/>
  <c r="S134" i="10"/>
  <c r="N130" i="4"/>
  <c r="Q128" i="4"/>
  <c r="R127" i="4"/>
  <c r="AC131" i="4"/>
  <c r="Z128" i="4"/>
  <c r="L131" i="4"/>
  <c r="I129" i="4"/>
  <c r="K131" i="4"/>
  <c r="I128" i="4"/>
  <c r="K130" i="4"/>
  <c r="I127" i="4"/>
  <c r="D132" i="4"/>
  <c r="L129" i="4"/>
  <c r="F131" i="4"/>
  <c r="W129" i="4"/>
  <c r="O131" i="4"/>
  <c r="Q127" i="4"/>
  <c r="I130" i="4"/>
  <c r="G127" i="4"/>
  <c r="AE132" i="4"/>
  <c r="AA127" i="4"/>
  <c r="N132" i="4"/>
  <c r="X131" i="4"/>
  <c r="V132" i="4"/>
  <c r="T129" i="4"/>
  <c r="T127" i="4"/>
  <c r="F128" i="4"/>
  <c r="T131" i="4"/>
  <c r="Y127" i="4"/>
  <c r="F132" i="4"/>
  <c r="V129" i="4"/>
  <c r="V131" i="4"/>
  <c r="D127" i="4"/>
  <c r="AD132" i="4"/>
  <c r="F129" i="4"/>
  <c r="W132" i="4"/>
  <c r="D131" i="4"/>
  <c r="H132" i="4"/>
  <c r="O132" i="4"/>
  <c r="D130" i="4"/>
  <c r="D129" i="4"/>
  <c r="G132" i="4"/>
  <c r="AG128" i="4"/>
  <c r="S129" i="4"/>
  <c r="Z129" i="4"/>
  <c r="Q130" i="4"/>
  <c r="G128" i="4"/>
  <c r="AA129" i="4"/>
  <c r="AC129" i="4"/>
  <c r="K129" i="4"/>
  <c r="AE129" i="4"/>
  <c r="S128" i="4"/>
  <c r="AH130" i="4"/>
  <c r="AH131" i="4"/>
  <c r="AF127" i="4"/>
  <c r="AF128" i="4"/>
  <c r="AF129" i="4"/>
  <c r="AA128" i="4"/>
  <c r="K128" i="4"/>
  <c r="AA131" i="4"/>
  <c r="Z130" i="4"/>
  <c r="Z131" i="4"/>
  <c r="X127" i="4"/>
  <c r="X128" i="4"/>
  <c r="X129" i="4"/>
  <c r="AE128" i="4"/>
  <c r="U129" i="4"/>
  <c r="AA130" i="4"/>
  <c r="AB131" i="4"/>
  <c r="AC132" i="4"/>
  <c r="Y128" i="4"/>
  <c r="R130" i="4"/>
  <c r="R131" i="4"/>
  <c r="P127" i="4"/>
  <c r="P128" i="4"/>
  <c r="P129" i="4"/>
  <c r="AD127" i="4"/>
  <c r="U131" i="4"/>
  <c r="O127" i="4"/>
  <c r="J130" i="4"/>
  <c r="J131" i="4"/>
  <c r="H127" i="4"/>
  <c r="H128" i="4"/>
  <c r="H129" i="4"/>
  <c r="S132" i="4"/>
  <c r="W128" i="4"/>
  <c r="R129" i="4"/>
  <c r="AD129" i="4"/>
  <c r="J129" i="4"/>
  <c r="M129" i="4"/>
  <c r="S131" i="4"/>
  <c r="Q129" i="4"/>
  <c r="R128" i="4"/>
  <c r="J128" i="4"/>
  <c r="Q131" i="4"/>
  <c r="E132" i="4"/>
  <c r="AH129" i="4"/>
  <c r="AD128" i="4"/>
  <c r="AG130" i="4"/>
  <c r="O128" i="4"/>
  <c r="E129" i="4"/>
  <c r="AB129" i="4"/>
  <c r="N52" i="20"/>
  <c r="W134" i="4" l="1"/>
  <c r="M134" i="4"/>
  <c r="E11" i="20"/>
  <c r="D6" i="16"/>
  <c r="H40" i="3"/>
  <c r="R39" i="3"/>
  <c r="S39" i="3" s="1"/>
  <c r="J38" i="3"/>
  <c r="U134" i="4"/>
  <c r="AE134" i="4"/>
  <c r="L134" i="4"/>
  <c r="AB134" i="4"/>
  <c r="Y134" i="4"/>
  <c r="I134" i="4"/>
  <c r="E134" i="4"/>
  <c r="N134" i="4"/>
  <c r="K134" i="4"/>
  <c r="T134" i="4"/>
  <c r="J39" i="3"/>
  <c r="O134" i="4"/>
  <c r="AF134" i="4"/>
  <c r="G134" i="4"/>
  <c r="V134" i="4"/>
  <c r="AA134" i="4"/>
  <c r="F134" i="4"/>
  <c r="D134" i="4"/>
  <c r="AD134" i="4"/>
  <c r="AH134" i="4"/>
  <c r="S134" i="4"/>
  <c r="AG134" i="4"/>
  <c r="Q134" i="4"/>
  <c r="Z134" i="4"/>
  <c r="AC134" i="4"/>
  <c r="X134" i="4"/>
  <c r="J134" i="4"/>
  <c r="P134" i="4"/>
  <c r="R134" i="4"/>
  <c r="H134" i="4"/>
  <c r="I26" i="1"/>
  <c r="H26" i="1"/>
  <c r="G26" i="1"/>
  <c r="F26" i="1"/>
  <c r="D26" i="1"/>
  <c r="T5" i="19"/>
  <c r="B7" i="19"/>
  <c r="B372" i="19" s="1"/>
  <c r="C1" i="6"/>
  <c r="B1" i="6"/>
  <c r="C1" i="7"/>
  <c r="B1" i="7"/>
  <c r="C1" i="8"/>
  <c r="B1" i="8"/>
  <c r="C1" i="9"/>
  <c r="B1" i="9"/>
  <c r="C1" i="10"/>
  <c r="B1" i="10"/>
  <c r="C1" i="11"/>
  <c r="B1" i="11"/>
  <c r="C1" i="12"/>
  <c r="B1" i="12"/>
  <c r="C1" i="13"/>
  <c r="B1" i="13"/>
  <c r="C1" i="14"/>
  <c r="B1" i="14"/>
  <c r="C1" i="15"/>
  <c r="B1" i="15"/>
  <c r="C1" i="5"/>
  <c r="B1" i="5"/>
  <c r="C1" i="4"/>
  <c r="B1" i="4"/>
  <c r="C100" i="20"/>
  <c r="B34" i="4" s="1"/>
  <c r="C99" i="20"/>
  <c r="E2" i="8"/>
  <c r="AI36" i="6"/>
  <c r="G51" i="20" s="1"/>
  <c r="AI36" i="7"/>
  <c r="AI36" i="8"/>
  <c r="I51" i="20" s="1"/>
  <c r="AI36" i="9"/>
  <c r="J51" i="20" s="1"/>
  <c r="AI36" i="10"/>
  <c r="K51" i="20" s="1"/>
  <c r="AI36" i="11"/>
  <c r="L51" i="20" s="1"/>
  <c r="AI36" i="12"/>
  <c r="M51" i="20" s="1"/>
  <c r="AI36" i="13"/>
  <c r="N51" i="20"/>
  <c r="AI36" i="14"/>
  <c r="O51" i="20" s="1"/>
  <c r="AI36" i="15"/>
  <c r="P51" i="20" s="1"/>
  <c r="AI36" i="5"/>
  <c r="F51" i="20" s="1"/>
  <c r="K2" i="2"/>
  <c r="B36" i="20"/>
  <c r="B11" i="20"/>
  <c r="B21" i="4"/>
  <c r="U1" i="3"/>
  <c r="AJ1" i="5"/>
  <c r="AJ1" i="6"/>
  <c r="AJ1" i="7"/>
  <c r="AJ1" i="8"/>
  <c r="AJ1" i="9"/>
  <c r="AJ1" i="10"/>
  <c r="AJ1" i="11"/>
  <c r="AJ1" i="12"/>
  <c r="AJ1" i="13"/>
  <c r="AJ1" i="14"/>
  <c r="AJ1" i="15"/>
  <c r="AJ1" i="4"/>
  <c r="R9" i="20"/>
  <c r="Q9" i="20"/>
  <c r="P9" i="20"/>
  <c r="O9" i="20"/>
  <c r="N9" i="20"/>
  <c r="M9" i="20"/>
  <c r="L9" i="20"/>
  <c r="K9" i="20"/>
  <c r="J9" i="20"/>
  <c r="I9" i="20"/>
  <c r="AI36" i="4"/>
  <c r="E51" i="20" s="1"/>
  <c r="B36" i="6"/>
  <c r="B35" i="6"/>
  <c r="B32" i="6"/>
  <c r="B31" i="6"/>
  <c r="B30" i="6"/>
  <c r="B29" i="6"/>
  <c r="B28" i="6"/>
  <c r="B27" i="6"/>
  <c r="B26" i="6"/>
  <c r="B25" i="6"/>
  <c r="B24" i="6"/>
  <c r="B23" i="6"/>
  <c r="B22" i="6"/>
  <c r="B21" i="6"/>
  <c r="B20" i="6"/>
  <c r="B19" i="6"/>
  <c r="B18" i="6"/>
  <c r="B17" i="6"/>
  <c r="B16" i="6"/>
  <c r="B15" i="6"/>
  <c r="C14" i="6"/>
  <c r="B14" i="6"/>
  <c r="B13" i="6"/>
  <c r="B3" i="6"/>
  <c r="J6" i="2"/>
  <c r="D2" i="6"/>
  <c r="B2" i="6"/>
  <c r="U1" i="9"/>
  <c r="T1" i="6"/>
  <c r="E1" i="11"/>
  <c r="D1" i="6"/>
  <c r="H51" i="20"/>
  <c r="B36" i="7"/>
  <c r="B35" i="7"/>
  <c r="B32" i="7"/>
  <c r="B31" i="7"/>
  <c r="B30" i="7"/>
  <c r="B29" i="7"/>
  <c r="B28" i="7"/>
  <c r="B27" i="7"/>
  <c r="B26" i="7"/>
  <c r="B25" i="7"/>
  <c r="B24" i="7"/>
  <c r="B23" i="7"/>
  <c r="B22" i="7"/>
  <c r="B21" i="7"/>
  <c r="B20" i="7"/>
  <c r="B19" i="7"/>
  <c r="B18" i="7"/>
  <c r="B17" i="7"/>
  <c r="B16" i="7"/>
  <c r="B15" i="7"/>
  <c r="C14" i="7"/>
  <c r="B14" i="7"/>
  <c r="B13" i="7"/>
  <c r="B3" i="7"/>
  <c r="D2" i="7"/>
  <c r="B2" i="7"/>
  <c r="T1" i="7"/>
  <c r="D1" i="7"/>
  <c r="B36" i="8"/>
  <c r="B35" i="8"/>
  <c r="B32" i="8"/>
  <c r="B31" i="8"/>
  <c r="B30" i="8"/>
  <c r="B29" i="8"/>
  <c r="B28" i="8"/>
  <c r="B27" i="8"/>
  <c r="B26" i="8"/>
  <c r="B25" i="8"/>
  <c r="B24" i="8"/>
  <c r="B23" i="8"/>
  <c r="B22" i="8"/>
  <c r="B21" i="8"/>
  <c r="B20" i="8"/>
  <c r="B19" i="8"/>
  <c r="B18" i="8"/>
  <c r="B17" i="8"/>
  <c r="B16" i="8"/>
  <c r="B15" i="8"/>
  <c r="C14" i="8"/>
  <c r="B14" i="8"/>
  <c r="B13" i="8"/>
  <c r="B3" i="8"/>
  <c r="D2" i="8"/>
  <c r="B2" i="8"/>
  <c r="T1" i="8"/>
  <c r="D1" i="8"/>
  <c r="B36" i="9"/>
  <c r="B35" i="9"/>
  <c r="B32" i="9"/>
  <c r="B31" i="9"/>
  <c r="B30" i="9"/>
  <c r="B29" i="9"/>
  <c r="B28" i="9"/>
  <c r="B27" i="9"/>
  <c r="B26" i="9"/>
  <c r="B25" i="9"/>
  <c r="B24" i="9"/>
  <c r="B23" i="9"/>
  <c r="B22" i="9"/>
  <c r="B21" i="9"/>
  <c r="B20" i="9"/>
  <c r="B19" i="9"/>
  <c r="B18" i="9"/>
  <c r="B17" i="9"/>
  <c r="B16" i="9"/>
  <c r="B15" i="9"/>
  <c r="C14" i="9"/>
  <c r="B14" i="9"/>
  <c r="B13" i="9"/>
  <c r="B3" i="9"/>
  <c r="D2" i="9"/>
  <c r="B2" i="9"/>
  <c r="T1" i="9"/>
  <c r="D1" i="9"/>
  <c r="B36" i="10"/>
  <c r="B35" i="10"/>
  <c r="B32" i="10"/>
  <c r="B31" i="10"/>
  <c r="B30" i="10"/>
  <c r="B29" i="10"/>
  <c r="B28" i="10"/>
  <c r="B27" i="10"/>
  <c r="B26" i="10"/>
  <c r="B25" i="10"/>
  <c r="B24" i="10"/>
  <c r="B23" i="10"/>
  <c r="B22" i="10"/>
  <c r="B21" i="10"/>
  <c r="B20" i="10"/>
  <c r="B19" i="10"/>
  <c r="B18" i="10"/>
  <c r="B17" i="10"/>
  <c r="B16" i="10"/>
  <c r="B15" i="10"/>
  <c r="C14" i="10"/>
  <c r="B14" i="10"/>
  <c r="B13" i="10"/>
  <c r="B3" i="10"/>
  <c r="D2" i="10"/>
  <c r="B2" i="10"/>
  <c r="T1" i="10"/>
  <c r="D1" i="10"/>
  <c r="B36" i="11"/>
  <c r="B35" i="11"/>
  <c r="B32" i="11"/>
  <c r="B31" i="11"/>
  <c r="B30" i="11"/>
  <c r="B29" i="11"/>
  <c r="B28" i="11"/>
  <c r="B27" i="11"/>
  <c r="B26" i="11"/>
  <c r="B25" i="11"/>
  <c r="B24" i="11"/>
  <c r="B23" i="11"/>
  <c r="B22" i="11"/>
  <c r="B21" i="11"/>
  <c r="B20" i="11"/>
  <c r="B19" i="11"/>
  <c r="B18" i="11"/>
  <c r="B17" i="11"/>
  <c r="B16" i="11"/>
  <c r="B15" i="11"/>
  <c r="C14" i="11"/>
  <c r="B14" i="11"/>
  <c r="B13" i="11"/>
  <c r="B3" i="11"/>
  <c r="D2" i="11"/>
  <c r="B2" i="11"/>
  <c r="T1" i="11"/>
  <c r="D1" i="11"/>
  <c r="B36" i="12"/>
  <c r="B35" i="12"/>
  <c r="B32" i="12"/>
  <c r="B31" i="12"/>
  <c r="B30" i="12"/>
  <c r="B29" i="12"/>
  <c r="B28" i="12"/>
  <c r="B27" i="12"/>
  <c r="B26" i="12"/>
  <c r="B25" i="12"/>
  <c r="B24" i="12"/>
  <c r="B23" i="12"/>
  <c r="B22" i="12"/>
  <c r="B21" i="12"/>
  <c r="B20" i="12"/>
  <c r="B19" i="12"/>
  <c r="B18" i="12"/>
  <c r="B17" i="12"/>
  <c r="B16" i="12"/>
  <c r="B15" i="12"/>
  <c r="C14" i="12"/>
  <c r="B14" i="12"/>
  <c r="B13" i="12"/>
  <c r="B3" i="12"/>
  <c r="D2" i="12"/>
  <c r="B2" i="12"/>
  <c r="T1" i="12"/>
  <c r="D1" i="12"/>
  <c r="B36" i="13"/>
  <c r="B35" i="13"/>
  <c r="B32" i="13"/>
  <c r="B31" i="13"/>
  <c r="B30" i="13"/>
  <c r="B29" i="13"/>
  <c r="B28" i="13"/>
  <c r="B27" i="13"/>
  <c r="B26" i="13"/>
  <c r="B25" i="13"/>
  <c r="B24" i="13"/>
  <c r="B23" i="13"/>
  <c r="B22" i="13"/>
  <c r="B21" i="13"/>
  <c r="B20" i="13"/>
  <c r="B19" i="13"/>
  <c r="B18" i="13"/>
  <c r="B17" i="13"/>
  <c r="B16" i="13"/>
  <c r="B15" i="13"/>
  <c r="C14" i="13"/>
  <c r="B14" i="13"/>
  <c r="B13" i="13"/>
  <c r="B3" i="13"/>
  <c r="D2" i="13"/>
  <c r="B2" i="13"/>
  <c r="T1" i="13"/>
  <c r="E1" i="13"/>
  <c r="D1" i="13"/>
  <c r="B36" i="14"/>
  <c r="B35" i="14"/>
  <c r="B32" i="14"/>
  <c r="B31" i="14"/>
  <c r="B30" i="14"/>
  <c r="B29" i="14"/>
  <c r="B28" i="14"/>
  <c r="B27" i="14"/>
  <c r="B26" i="14"/>
  <c r="B25" i="14"/>
  <c r="B24" i="14"/>
  <c r="B23" i="14"/>
  <c r="B22" i="14"/>
  <c r="B21" i="14"/>
  <c r="B20" i="14"/>
  <c r="B19" i="14"/>
  <c r="B18" i="14"/>
  <c r="B17" i="14"/>
  <c r="B16" i="14"/>
  <c r="B15" i="14"/>
  <c r="C14" i="14"/>
  <c r="B14" i="14"/>
  <c r="B13" i="14"/>
  <c r="B3" i="14"/>
  <c r="D2" i="14"/>
  <c r="B2" i="14"/>
  <c r="T1" i="14"/>
  <c r="E1" i="14"/>
  <c r="D1" i="14"/>
  <c r="B36" i="15"/>
  <c r="B35" i="15"/>
  <c r="B32" i="15"/>
  <c r="B31" i="15"/>
  <c r="B30" i="15"/>
  <c r="B29" i="15"/>
  <c r="B28" i="15"/>
  <c r="B27" i="15"/>
  <c r="B26" i="15"/>
  <c r="B25" i="15"/>
  <c r="B24" i="15"/>
  <c r="B23" i="15"/>
  <c r="B22" i="15"/>
  <c r="B21" i="15"/>
  <c r="B20" i="15"/>
  <c r="B19" i="15"/>
  <c r="B18" i="15"/>
  <c r="B17" i="15"/>
  <c r="B16" i="15"/>
  <c r="B15" i="15"/>
  <c r="C14" i="15"/>
  <c r="B14" i="15"/>
  <c r="B13" i="15"/>
  <c r="B3" i="15"/>
  <c r="D2" i="15"/>
  <c r="B2" i="15"/>
  <c r="T1" i="15"/>
  <c r="E1" i="15"/>
  <c r="D1" i="15"/>
  <c r="B36" i="5"/>
  <c r="B35" i="5"/>
  <c r="B32" i="5"/>
  <c r="B31" i="5"/>
  <c r="B30" i="5"/>
  <c r="B29" i="5"/>
  <c r="B28" i="5"/>
  <c r="B27" i="5"/>
  <c r="B26" i="5"/>
  <c r="B25" i="5"/>
  <c r="B24" i="5"/>
  <c r="B23" i="5"/>
  <c r="B22" i="5"/>
  <c r="B21" i="5"/>
  <c r="B20" i="5"/>
  <c r="B19" i="5"/>
  <c r="B18" i="5"/>
  <c r="B17" i="5"/>
  <c r="B16" i="5"/>
  <c r="B15" i="5"/>
  <c r="C14" i="5"/>
  <c r="B14" i="5"/>
  <c r="B13" i="5"/>
  <c r="B3" i="5"/>
  <c r="D2" i="5"/>
  <c r="B2" i="5"/>
  <c r="T1" i="5"/>
  <c r="D1" i="5"/>
  <c r="F9" i="20"/>
  <c r="F8" i="20"/>
  <c r="F12" i="20"/>
  <c r="F13" i="20"/>
  <c r="F14" i="20"/>
  <c r="F15" i="20"/>
  <c r="F16" i="20"/>
  <c r="F21" i="20"/>
  <c r="F22" i="20"/>
  <c r="F23" i="20"/>
  <c r="F24" i="20"/>
  <c r="F25" i="20"/>
  <c r="C14" i="4"/>
  <c r="G9" i="20"/>
  <c r="B1" i="20"/>
  <c r="A6" i="20"/>
  <c r="A7" i="20"/>
  <c r="A8" i="20"/>
  <c r="A9" i="20"/>
  <c r="H9" i="20"/>
  <c r="D128" i="20"/>
  <c r="A2" i="4" s="1"/>
  <c r="A10" i="20"/>
  <c r="A11" i="20"/>
  <c r="A12" i="20"/>
  <c r="A13" i="20"/>
  <c r="A14" i="20"/>
  <c r="A15" i="20"/>
  <c r="A16" i="20"/>
  <c r="A17" i="20"/>
  <c r="A18" i="20"/>
  <c r="A19" i="20"/>
  <c r="A20" i="20"/>
  <c r="A21" i="20"/>
  <c r="A22" i="20"/>
  <c r="A23" i="20"/>
  <c r="A24" i="20"/>
  <c r="A26" i="20"/>
  <c r="A31" i="20"/>
  <c r="B31" i="20"/>
  <c r="A32" i="20"/>
  <c r="B32" i="20"/>
  <c r="A33" i="20"/>
  <c r="B33" i="20"/>
  <c r="A34" i="20"/>
  <c r="A35" i="20"/>
  <c r="A36" i="20"/>
  <c r="A37" i="20"/>
  <c r="A38" i="20"/>
  <c r="A39" i="20"/>
  <c r="A40" i="20"/>
  <c r="A41" i="20"/>
  <c r="A42" i="20"/>
  <c r="A43" i="20"/>
  <c r="A44" i="20"/>
  <c r="A45" i="20"/>
  <c r="A46" i="20"/>
  <c r="A47" i="20"/>
  <c r="A48" i="20"/>
  <c r="A49" i="20"/>
  <c r="A51" i="20"/>
  <c r="D129" i="20"/>
  <c r="A2" i="5" s="1"/>
  <c r="D130" i="20"/>
  <c r="A2" i="6" s="1"/>
  <c r="D131" i="20"/>
  <c r="A2" i="7" s="1"/>
  <c r="D132" i="20"/>
  <c r="A2" i="8" s="1"/>
  <c r="D133" i="20"/>
  <c r="A2" i="9" s="1"/>
  <c r="D134" i="20"/>
  <c r="A2" i="10" s="1"/>
  <c r="D135" i="20"/>
  <c r="A2" i="11" s="1"/>
  <c r="D136" i="20"/>
  <c r="A2" i="12" s="1"/>
  <c r="D137" i="20"/>
  <c r="A2" i="13" s="1"/>
  <c r="D138" i="20"/>
  <c r="A2" i="14" s="1"/>
  <c r="D139" i="20"/>
  <c r="A2" i="15" s="1"/>
  <c r="F1" i="19"/>
  <c r="Q1" i="19"/>
  <c r="C1" i="16"/>
  <c r="W1" i="16"/>
  <c r="C4" i="16"/>
  <c r="D4" i="16"/>
  <c r="F4" i="16"/>
  <c r="G4" i="16"/>
  <c r="H4" i="16"/>
  <c r="I4" i="16"/>
  <c r="J4" i="16"/>
  <c r="K4" i="16"/>
  <c r="L4" i="16"/>
  <c r="M4" i="16"/>
  <c r="N4" i="16"/>
  <c r="O4" i="16"/>
  <c r="P4" i="16"/>
  <c r="S4" i="16"/>
  <c r="U4" i="16"/>
  <c r="V4" i="16"/>
  <c r="W4" i="16"/>
  <c r="D1" i="4"/>
  <c r="T1" i="4"/>
  <c r="B2" i="4"/>
  <c r="D2" i="4"/>
  <c r="B3" i="4"/>
  <c r="B13" i="4"/>
  <c r="B14" i="4"/>
  <c r="B15" i="4"/>
  <c r="B16" i="4"/>
  <c r="B17" i="4"/>
  <c r="B18" i="4"/>
  <c r="B19" i="4"/>
  <c r="B20" i="4"/>
  <c r="B22" i="4"/>
  <c r="B23" i="4"/>
  <c r="B24" i="4"/>
  <c r="B25" i="4"/>
  <c r="B26" i="4"/>
  <c r="B27" i="4"/>
  <c r="B28" i="4"/>
  <c r="B29" i="4"/>
  <c r="B30" i="4"/>
  <c r="B31" i="4"/>
  <c r="B32" i="4"/>
  <c r="B35" i="4"/>
  <c r="B36" i="4"/>
  <c r="R3" i="3"/>
  <c r="R4" i="3"/>
  <c r="E12" i="3"/>
  <c r="C2" i="2"/>
  <c r="J2" i="2"/>
  <c r="C3" i="2"/>
  <c r="H3" i="2"/>
  <c r="J9" i="2"/>
  <c r="E1" i="12"/>
  <c r="E1" i="6"/>
  <c r="E1" i="5"/>
  <c r="E1" i="16"/>
  <c r="E2" i="6"/>
  <c r="E1" i="4"/>
  <c r="F26" i="20"/>
  <c r="E2" i="4"/>
  <c r="E1" i="9"/>
  <c r="E1" i="8"/>
  <c r="U1" i="5"/>
  <c r="J10" i="2"/>
  <c r="E2" i="5"/>
  <c r="E2" i="12"/>
  <c r="E2" i="14"/>
  <c r="E2" i="13"/>
  <c r="E2" i="15"/>
  <c r="E2" i="7"/>
  <c r="U1" i="4"/>
  <c r="E2" i="9"/>
  <c r="E2" i="11"/>
  <c r="E2" i="16"/>
  <c r="E2" i="10"/>
  <c r="F19" i="20"/>
  <c r="U1" i="14"/>
  <c r="U1" i="6"/>
  <c r="E1" i="10"/>
  <c r="U1" i="8"/>
  <c r="U1" i="7"/>
  <c r="N1" i="16"/>
  <c r="U1" i="12"/>
  <c r="U1" i="11"/>
  <c r="U1" i="15"/>
  <c r="U1" i="10"/>
  <c r="U1" i="13"/>
  <c r="F17" i="20"/>
  <c r="F20" i="20"/>
  <c r="B10" i="19"/>
  <c r="B189" i="19"/>
  <c r="B12" i="19"/>
  <c r="B11" i="19"/>
  <c r="J7" i="2"/>
  <c r="E1" i="7"/>
  <c r="B13" i="19"/>
  <c r="B51" i="19"/>
  <c r="B8" i="19"/>
  <c r="B97" i="19"/>
  <c r="AE4" i="12" l="1"/>
  <c r="W4" i="12"/>
  <c r="W3" i="12" s="1"/>
  <c r="O4" i="12"/>
  <c r="O3" i="12" s="1"/>
  <c r="G4" i="12"/>
  <c r="G3" i="12" s="1"/>
  <c r="AD4" i="12"/>
  <c r="AD3" i="12" s="1"/>
  <c r="V4" i="12"/>
  <c r="V3" i="12" s="1"/>
  <c r="N4" i="12"/>
  <c r="N3" i="12" s="1"/>
  <c r="F4" i="12"/>
  <c r="F3" i="12" s="1"/>
  <c r="AC4" i="12"/>
  <c r="AC3" i="12" s="1"/>
  <c r="U4" i="12"/>
  <c r="U85" i="12" s="1"/>
  <c r="M4" i="12"/>
  <c r="M3" i="12" s="1"/>
  <c r="E4" i="12"/>
  <c r="E3" i="12" s="1"/>
  <c r="AB4" i="12"/>
  <c r="AB3" i="12" s="1"/>
  <c r="T4" i="12"/>
  <c r="T3" i="12" s="1"/>
  <c r="L4" i="12"/>
  <c r="L3" i="12" s="1"/>
  <c r="D4" i="12"/>
  <c r="D3" i="12" s="1"/>
  <c r="AA4" i="12"/>
  <c r="AA3" i="12" s="1"/>
  <c r="S4" i="12"/>
  <c r="S3" i="12" s="1"/>
  <c r="K4" i="12"/>
  <c r="K3" i="12" s="1"/>
  <c r="AH3" i="12"/>
  <c r="AH4" i="12"/>
  <c r="Z4" i="12"/>
  <c r="Z3" i="12" s="1"/>
  <c r="R4" i="12"/>
  <c r="R3" i="12" s="1"/>
  <c r="J4" i="12"/>
  <c r="J3" i="12" s="1"/>
  <c r="AG4" i="12"/>
  <c r="AG3" i="12" s="1"/>
  <c r="AG86" i="12" s="1"/>
  <c r="Y4" i="12"/>
  <c r="Y3" i="12" s="1"/>
  <c r="Q4" i="12"/>
  <c r="Q3" i="12" s="1"/>
  <c r="I4" i="12"/>
  <c r="I3" i="12" s="1"/>
  <c r="AF4" i="12"/>
  <c r="AF85" i="12" s="1"/>
  <c r="X4" i="12"/>
  <c r="X3" i="12" s="1"/>
  <c r="P4" i="12"/>
  <c r="P3" i="12" s="1"/>
  <c r="H4" i="12"/>
  <c r="H3" i="12" s="1"/>
  <c r="AE3" i="12"/>
  <c r="AA4" i="5"/>
  <c r="AA3" i="5" s="1"/>
  <c r="S4" i="5"/>
  <c r="S3" i="5" s="1"/>
  <c r="AH4" i="5"/>
  <c r="Z4" i="5"/>
  <c r="Z3" i="5" s="1"/>
  <c r="R4" i="5"/>
  <c r="R3" i="5" s="1"/>
  <c r="J4" i="5"/>
  <c r="J3" i="5" s="1"/>
  <c r="AG3" i="5"/>
  <c r="W4" i="5"/>
  <c r="W85" i="5" s="1"/>
  <c r="AG4" i="5"/>
  <c r="Y4" i="5"/>
  <c r="Q4" i="5"/>
  <c r="Q3" i="5" s="1"/>
  <c r="I4" i="5"/>
  <c r="I3" i="5" s="1"/>
  <c r="AF3" i="5"/>
  <c r="G4" i="5"/>
  <c r="G3" i="5" s="1"/>
  <c r="F4" i="5"/>
  <c r="F3" i="5" s="1"/>
  <c r="AF4" i="5"/>
  <c r="X4" i="5"/>
  <c r="X3" i="5" s="1"/>
  <c r="P4" i="5"/>
  <c r="P3" i="5" s="1"/>
  <c r="H4" i="5"/>
  <c r="H3" i="5" s="1"/>
  <c r="AE4" i="5"/>
  <c r="AE3" i="5" s="1"/>
  <c r="AE86" i="5" s="1"/>
  <c r="O4" i="5"/>
  <c r="O3" i="5" s="1"/>
  <c r="AD4" i="5"/>
  <c r="AD3" i="5" s="1"/>
  <c r="V4" i="5"/>
  <c r="V3" i="5" s="1"/>
  <c r="N4" i="5"/>
  <c r="N3" i="5" s="1"/>
  <c r="AC4" i="5"/>
  <c r="AC3" i="5" s="1"/>
  <c r="U4" i="5"/>
  <c r="U3" i="5" s="1"/>
  <c r="M4" i="5"/>
  <c r="M3" i="5" s="1"/>
  <c r="E4" i="5"/>
  <c r="E3" i="5" s="1"/>
  <c r="Y3" i="5"/>
  <c r="T4" i="5"/>
  <c r="T3" i="5" s="1"/>
  <c r="D4" i="5"/>
  <c r="D3" i="5" s="1"/>
  <c r="AH3" i="5"/>
  <c r="AB4" i="5"/>
  <c r="AB3" i="5" s="1"/>
  <c r="L4" i="5"/>
  <c r="L3" i="5" s="1"/>
  <c r="K4" i="5"/>
  <c r="K3" i="5" s="1"/>
  <c r="AH4" i="8"/>
  <c r="AH3" i="8" s="1"/>
  <c r="AH86" i="8" s="1"/>
  <c r="Z4" i="8"/>
  <c r="Z85" i="8" s="1"/>
  <c r="R4" i="8"/>
  <c r="R3" i="8" s="1"/>
  <c r="J4" i="8"/>
  <c r="J3" i="8" s="1"/>
  <c r="AG4" i="8"/>
  <c r="AG3" i="8" s="1"/>
  <c r="AG86" i="8" s="1"/>
  <c r="Y4" i="8"/>
  <c r="Y3" i="8" s="1"/>
  <c r="Q4" i="8"/>
  <c r="Q3" i="8" s="1"/>
  <c r="I4" i="8"/>
  <c r="I3" i="8" s="1"/>
  <c r="AF4" i="8"/>
  <c r="AF3" i="8" s="1"/>
  <c r="AF86" i="8" s="1"/>
  <c r="X4" i="8"/>
  <c r="X3" i="8" s="1"/>
  <c r="P4" i="8"/>
  <c r="P3" i="8" s="1"/>
  <c r="H4" i="8"/>
  <c r="H3" i="8" s="1"/>
  <c r="AE4" i="8"/>
  <c r="AE3" i="8" s="1"/>
  <c r="W4" i="8"/>
  <c r="W3" i="8" s="1"/>
  <c r="O4" i="8"/>
  <c r="O3" i="8" s="1"/>
  <c r="G4" i="8"/>
  <c r="G3" i="8" s="1"/>
  <c r="AD4" i="8"/>
  <c r="AD3" i="8" s="1"/>
  <c r="V4" i="8"/>
  <c r="V3" i="8" s="1"/>
  <c r="N4" i="8"/>
  <c r="N3" i="8" s="1"/>
  <c r="F4" i="8"/>
  <c r="F3" i="8" s="1"/>
  <c r="AC4" i="8"/>
  <c r="AC3" i="8" s="1"/>
  <c r="U4" i="8"/>
  <c r="U3" i="8" s="1"/>
  <c r="M4" i="8"/>
  <c r="M3" i="8" s="1"/>
  <c r="E4" i="8"/>
  <c r="E3" i="8" s="1"/>
  <c r="AB4" i="8"/>
  <c r="AB3" i="8" s="1"/>
  <c r="T4" i="8"/>
  <c r="T3" i="8" s="1"/>
  <c r="L4" i="8"/>
  <c r="L3" i="8" s="1"/>
  <c r="L86" i="8" s="1"/>
  <c r="D4" i="8"/>
  <c r="D3" i="8" s="1"/>
  <c r="AA4" i="8"/>
  <c r="AA3" i="8" s="1"/>
  <c r="S4" i="8"/>
  <c r="S3" i="8" s="1"/>
  <c r="K4" i="8"/>
  <c r="K3" i="8" s="1"/>
  <c r="AD4" i="15"/>
  <c r="AD3" i="15" s="1"/>
  <c r="V4" i="15"/>
  <c r="V3" i="15" s="1"/>
  <c r="N4" i="15"/>
  <c r="N3" i="15" s="1"/>
  <c r="F4" i="15"/>
  <c r="F3" i="15" s="1"/>
  <c r="AC4" i="15"/>
  <c r="AC3" i="15" s="1"/>
  <c r="U4" i="15"/>
  <c r="U3" i="15" s="1"/>
  <c r="M4" i="15"/>
  <c r="M3" i="15" s="1"/>
  <c r="E4" i="15"/>
  <c r="E3" i="15" s="1"/>
  <c r="R4" i="15"/>
  <c r="R3" i="15" s="1"/>
  <c r="AB4" i="15"/>
  <c r="AB3" i="15" s="1"/>
  <c r="T4" i="15"/>
  <c r="T3" i="15" s="1"/>
  <c r="L4" i="15"/>
  <c r="L3" i="15" s="1"/>
  <c r="D4" i="15"/>
  <c r="D3" i="15" s="1"/>
  <c r="AA4" i="15"/>
  <c r="S4" i="15"/>
  <c r="S3" i="15" s="1"/>
  <c r="K4" i="15"/>
  <c r="K3" i="15" s="1"/>
  <c r="AH4" i="15"/>
  <c r="AH3" i="15" s="1"/>
  <c r="AH86" i="15" s="1"/>
  <c r="Z4" i="15"/>
  <c r="Z3" i="15" s="1"/>
  <c r="J4" i="15"/>
  <c r="J3" i="15" s="1"/>
  <c r="AG4" i="15"/>
  <c r="AG3" i="15" s="1"/>
  <c r="AG86" i="15" s="1"/>
  <c r="Y4" i="15"/>
  <c r="Y3" i="15" s="1"/>
  <c r="Q4" i="15"/>
  <c r="Q3" i="15" s="1"/>
  <c r="I4" i="15"/>
  <c r="I3" i="15" s="1"/>
  <c r="AF4" i="15"/>
  <c r="AF3" i="15" s="1"/>
  <c r="AF86" i="15" s="1"/>
  <c r="X4" i="15"/>
  <c r="X3" i="15" s="1"/>
  <c r="P4" i="15"/>
  <c r="P3" i="15" s="1"/>
  <c r="H4" i="15"/>
  <c r="H3" i="15" s="1"/>
  <c r="AA3" i="15"/>
  <c r="AE4" i="15"/>
  <c r="AE3" i="15" s="1"/>
  <c r="W4" i="15"/>
  <c r="W3" i="15" s="1"/>
  <c r="O4" i="15"/>
  <c r="O3" i="15" s="1"/>
  <c r="G4" i="15"/>
  <c r="G3" i="15" s="1"/>
  <c r="AE4" i="11"/>
  <c r="AE3" i="11" s="1"/>
  <c r="W4" i="11"/>
  <c r="W3" i="11" s="1"/>
  <c r="O4" i="11"/>
  <c r="O3" i="11" s="1"/>
  <c r="G4" i="11"/>
  <c r="G3" i="11" s="1"/>
  <c r="AD4" i="11"/>
  <c r="AD3" i="11" s="1"/>
  <c r="V4" i="11"/>
  <c r="V3" i="11" s="1"/>
  <c r="N4" i="11"/>
  <c r="N3" i="11" s="1"/>
  <c r="F4" i="11"/>
  <c r="F85" i="11" s="1"/>
  <c r="AC4" i="11"/>
  <c r="AC3" i="11" s="1"/>
  <c r="U4" i="11"/>
  <c r="U3" i="11" s="1"/>
  <c r="M4" i="11"/>
  <c r="M3" i="11" s="1"/>
  <c r="E4" i="11"/>
  <c r="E3" i="11" s="1"/>
  <c r="AB4" i="11"/>
  <c r="AB3" i="11" s="1"/>
  <c r="T4" i="11"/>
  <c r="T3" i="11" s="1"/>
  <c r="L4" i="11"/>
  <c r="L3" i="11" s="1"/>
  <c r="D4" i="11"/>
  <c r="D3" i="11" s="1"/>
  <c r="AA4" i="11"/>
  <c r="AA85" i="11" s="1"/>
  <c r="S4" i="11"/>
  <c r="S3" i="11" s="1"/>
  <c r="K4" i="11"/>
  <c r="K3" i="11" s="1"/>
  <c r="AH4" i="11"/>
  <c r="AH3" i="11" s="1"/>
  <c r="AH86" i="11" s="1"/>
  <c r="Z4" i="11"/>
  <c r="Z3" i="11" s="1"/>
  <c r="R4" i="11"/>
  <c r="R3" i="11" s="1"/>
  <c r="J4" i="11"/>
  <c r="J3" i="11" s="1"/>
  <c r="AG4" i="11"/>
  <c r="AG3" i="11" s="1"/>
  <c r="AG86" i="11" s="1"/>
  <c r="Y4" i="11"/>
  <c r="Y3" i="11" s="1"/>
  <c r="Q4" i="11"/>
  <c r="Q3" i="11" s="1"/>
  <c r="I4" i="11"/>
  <c r="I3" i="11" s="1"/>
  <c r="AF4" i="11"/>
  <c r="AF3" i="11" s="1"/>
  <c r="AF86" i="11" s="1"/>
  <c r="X4" i="11"/>
  <c r="X3" i="11" s="1"/>
  <c r="P4" i="11"/>
  <c r="P3" i="11" s="1"/>
  <c r="H4" i="11"/>
  <c r="H3" i="11" s="1"/>
  <c r="AB4" i="7"/>
  <c r="AB3" i="7" s="1"/>
  <c r="T4" i="7"/>
  <c r="T3" i="7" s="1"/>
  <c r="L4" i="7"/>
  <c r="L3" i="7" s="1"/>
  <c r="D4" i="7"/>
  <c r="D3" i="7" s="1"/>
  <c r="AA4" i="7"/>
  <c r="AA3" i="7" s="1"/>
  <c r="S4" i="7"/>
  <c r="S3" i="7" s="1"/>
  <c r="K4" i="7"/>
  <c r="K3" i="7" s="1"/>
  <c r="AH3" i="7"/>
  <c r="AH4" i="7"/>
  <c r="Z4" i="7"/>
  <c r="Z3" i="7" s="1"/>
  <c r="R4" i="7"/>
  <c r="R3" i="7" s="1"/>
  <c r="J4" i="7"/>
  <c r="J3" i="7" s="1"/>
  <c r="AG4" i="7"/>
  <c r="AG3" i="7" s="1"/>
  <c r="AG86" i="7" s="1"/>
  <c r="Y4" i="7"/>
  <c r="Y3" i="7" s="1"/>
  <c r="Q4" i="7"/>
  <c r="Q3" i="7" s="1"/>
  <c r="I4" i="7"/>
  <c r="I3" i="7" s="1"/>
  <c r="AF4" i="7"/>
  <c r="AF3" i="7" s="1"/>
  <c r="AF86" i="7" s="1"/>
  <c r="X4" i="7"/>
  <c r="X3" i="7" s="1"/>
  <c r="P4" i="7"/>
  <c r="P3" i="7" s="1"/>
  <c r="H4" i="7"/>
  <c r="H3" i="7" s="1"/>
  <c r="AE4" i="7"/>
  <c r="AE3" i="7" s="1"/>
  <c r="W4" i="7"/>
  <c r="W3" i="7" s="1"/>
  <c r="O4" i="7"/>
  <c r="O3" i="7" s="1"/>
  <c r="G4" i="7"/>
  <c r="G3" i="7" s="1"/>
  <c r="AD4" i="7"/>
  <c r="AD85" i="7" s="1"/>
  <c r="V4" i="7"/>
  <c r="V3" i="7" s="1"/>
  <c r="N4" i="7"/>
  <c r="N3" i="7" s="1"/>
  <c r="F4" i="7"/>
  <c r="F3" i="7" s="1"/>
  <c r="AC4" i="7"/>
  <c r="AC3" i="7" s="1"/>
  <c r="U4" i="7"/>
  <c r="U3" i="7" s="1"/>
  <c r="M4" i="7"/>
  <c r="M3" i="7" s="1"/>
  <c r="E4" i="7"/>
  <c r="E3" i="7" s="1"/>
  <c r="AB4" i="14"/>
  <c r="T4" i="14"/>
  <c r="T3" i="14" s="1"/>
  <c r="L4" i="14"/>
  <c r="L85" i="14" s="1"/>
  <c r="D4" i="14"/>
  <c r="D3" i="14" s="1"/>
  <c r="AA4" i="14"/>
  <c r="AA3" i="14" s="1"/>
  <c r="S4" i="14"/>
  <c r="S3" i="14" s="1"/>
  <c r="K4" i="14"/>
  <c r="K3" i="14" s="1"/>
  <c r="AH3" i="14"/>
  <c r="AH4" i="14"/>
  <c r="Z4" i="14"/>
  <c r="Z3" i="14" s="1"/>
  <c r="R4" i="14"/>
  <c r="R3" i="14" s="1"/>
  <c r="J4" i="14"/>
  <c r="J3" i="14" s="1"/>
  <c r="AG4" i="14"/>
  <c r="AG3" i="14" s="1"/>
  <c r="AG86" i="14" s="1"/>
  <c r="Y4" i="14"/>
  <c r="Y3" i="14" s="1"/>
  <c r="Q4" i="14"/>
  <c r="Q3" i="14" s="1"/>
  <c r="I4" i="14"/>
  <c r="I3" i="14" s="1"/>
  <c r="AF4" i="14"/>
  <c r="AF3" i="14" s="1"/>
  <c r="AF86" i="14" s="1"/>
  <c r="X4" i="14"/>
  <c r="X3" i="14" s="1"/>
  <c r="P4" i="14"/>
  <c r="P3" i="14" s="1"/>
  <c r="H4" i="14"/>
  <c r="H3" i="14" s="1"/>
  <c r="AE4" i="14"/>
  <c r="AE3" i="14" s="1"/>
  <c r="W4" i="14"/>
  <c r="W3" i="14" s="1"/>
  <c r="O4" i="14"/>
  <c r="O3" i="14" s="1"/>
  <c r="G4" i="14"/>
  <c r="G3" i="14" s="1"/>
  <c r="AB3" i="14"/>
  <c r="AD4" i="14"/>
  <c r="AD3" i="14" s="1"/>
  <c r="V4" i="14"/>
  <c r="V3" i="14" s="1"/>
  <c r="N4" i="14"/>
  <c r="N3" i="14" s="1"/>
  <c r="F4" i="14"/>
  <c r="F3" i="14" s="1"/>
  <c r="AC4" i="14"/>
  <c r="AC3" i="14" s="1"/>
  <c r="U4" i="14"/>
  <c r="U3" i="14" s="1"/>
  <c r="M4" i="14"/>
  <c r="M3" i="14" s="1"/>
  <c r="E4" i="14"/>
  <c r="E3" i="14" s="1"/>
  <c r="AG4" i="10"/>
  <c r="Y4" i="10"/>
  <c r="Y3" i="10" s="1"/>
  <c r="Q4" i="10"/>
  <c r="Q3" i="10" s="1"/>
  <c r="I4" i="10"/>
  <c r="I3" i="10" s="1"/>
  <c r="AF4" i="10"/>
  <c r="AF3" i="10" s="1"/>
  <c r="AF86" i="10" s="1"/>
  <c r="X4" i="10"/>
  <c r="X3" i="10" s="1"/>
  <c r="P4" i="10"/>
  <c r="P3" i="10" s="1"/>
  <c r="H4" i="10"/>
  <c r="H3" i="10" s="1"/>
  <c r="AE4" i="10"/>
  <c r="AE3" i="10" s="1"/>
  <c r="W4" i="10"/>
  <c r="W3" i="10" s="1"/>
  <c r="O4" i="10"/>
  <c r="O3" i="10" s="1"/>
  <c r="G4" i="10"/>
  <c r="G3" i="10" s="1"/>
  <c r="AD4" i="10"/>
  <c r="AD3" i="10" s="1"/>
  <c r="V4" i="10"/>
  <c r="V3" i="10" s="1"/>
  <c r="N4" i="10"/>
  <c r="N3" i="10" s="1"/>
  <c r="F4" i="10"/>
  <c r="F3" i="10" s="1"/>
  <c r="AC4" i="10"/>
  <c r="AC3" i="10" s="1"/>
  <c r="U4" i="10"/>
  <c r="U3" i="10" s="1"/>
  <c r="M4" i="10"/>
  <c r="M3" i="10" s="1"/>
  <c r="E4" i="10"/>
  <c r="E3" i="10" s="1"/>
  <c r="AB4" i="10"/>
  <c r="AB3" i="10" s="1"/>
  <c r="T4" i="10"/>
  <c r="T3" i="10" s="1"/>
  <c r="L4" i="10"/>
  <c r="L3" i="10" s="1"/>
  <c r="D4" i="10"/>
  <c r="D3" i="10" s="1"/>
  <c r="AA4" i="10"/>
  <c r="AA3" i="10" s="1"/>
  <c r="S4" i="10"/>
  <c r="S3" i="10" s="1"/>
  <c r="K4" i="10"/>
  <c r="K3" i="10" s="1"/>
  <c r="AG3" i="10"/>
  <c r="AG86" i="10" s="1"/>
  <c r="AH4" i="10"/>
  <c r="AH3" i="10" s="1"/>
  <c r="AH86" i="10" s="1"/>
  <c r="Z4" i="10"/>
  <c r="Z3" i="10" s="1"/>
  <c r="R4" i="10"/>
  <c r="R3" i="10" s="1"/>
  <c r="J4" i="10"/>
  <c r="J3" i="10" s="1"/>
  <c r="AC4" i="6"/>
  <c r="AC3" i="6" s="1"/>
  <c r="U4" i="6"/>
  <c r="U3" i="6" s="1"/>
  <c r="M4" i="6"/>
  <c r="M3" i="6" s="1"/>
  <c r="E4" i="6"/>
  <c r="E3" i="6" s="1"/>
  <c r="AB4" i="6"/>
  <c r="AB3" i="6" s="1"/>
  <c r="T4" i="6"/>
  <c r="T3" i="6" s="1"/>
  <c r="L4" i="6"/>
  <c r="L3" i="6" s="1"/>
  <c r="D4" i="6"/>
  <c r="D3" i="6" s="1"/>
  <c r="AA4" i="6"/>
  <c r="AA3" i="6" s="1"/>
  <c r="S4" i="6"/>
  <c r="S3" i="6" s="1"/>
  <c r="K4" i="6"/>
  <c r="K3" i="6" s="1"/>
  <c r="AH4" i="6"/>
  <c r="AH3" i="6" s="1"/>
  <c r="AH86" i="6" s="1"/>
  <c r="Z4" i="6"/>
  <c r="Z3" i="6" s="1"/>
  <c r="R4" i="6"/>
  <c r="R3" i="6" s="1"/>
  <c r="J4" i="6"/>
  <c r="J3" i="6" s="1"/>
  <c r="AG4" i="6"/>
  <c r="AG3" i="6" s="1"/>
  <c r="AG86" i="6" s="1"/>
  <c r="Y4" i="6"/>
  <c r="Y3" i="6" s="1"/>
  <c r="Q4" i="6"/>
  <c r="Q3" i="6" s="1"/>
  <c r="I4" i="6"/>
  <c r="I3" i="6" s="1"/>
  <c r="AF4" i="6"/>
  <c r="AF3" i="6" s="1"/>
  <c r="AF86" i="6" s="1"/>
  <c r="X4" i="6"/>
  <c r="X3" i="6" s="1"/>
  <c r="P4" i="6"/>
  <c r="P3" i="6" s="1"/>
  <c r="H4" i="6"/>
  <c r="H3" i="6" s="1"/>
  <c r="AE4" i="6"/>
  <c r="AE3" i="6" s="1"/>
  <c r="W4" i="6"/>
  <c r="W3" i="6" s="1"/>
  <c r="O4" i="6"/>
  <c r="O3" i="6" s="1"/>
  <c r="G4" i="6"/>
  <c r="G3" i="6" s="1"/>
  <c r="AD4" i="6"/>
  <c r="AD3" i="6" s="1"/>
  <c r="V4" i="6"/>
  <c r="V85" i="6" s="1"/>
  <c r="N4" i="6"/>
  <c r="N3" i="6" s="1"/>
  <c r="F4" i="6"/>
  <c r="F3" i="6" s="1"/>
  <c r="N372" i="19"/>
  <c r="D372" i="19"/>
  <c r="G372" i="19" s="1"/>
  <c r="T372" i="19" s="1"/>
  <c r="U372" i="19"/>
  <c r="C372" i="19"/>
  <c r="AE4" i="13"/>
  <c r="AE3" i="13" s="1"/>
  <c r="W4" i="13"/>
  <c r="W3" i="13" s="1"/>
  <c r="O4" i="13"/>
  <c r="O3" i="13" s="1"/>
  <c r="G4" i="13"/>
  <c r="G3" i="13" s="1"/>
  <c r="AD4" i="13"/>
  <c r="AD3" i="13" s="1"/>
  <c r="V4" i="13"/>
  <c r="V3" i="13" s="1"/>
  <c r="N4" i="13"/>
  <c r="N3" i="13" s="1"/>
  <c r="F4" i="13"/>
  <c r="F3" i="13" s="1"/>
  <c r="AC4" i="13"/>
  <c r="AC3" i="13" s="1"/>
  <c r="U4" i="13"/>
  <c r="U3" i="13" s="1"/>
  <c r="M4" i="13"/>
  <c r="M3" i="13" s="1"/>
  <c r="E4" i="13"/>
  <c r="E3" i="13" s="1"/>
  <c r="AB4" i="13"/>
  <c r="AB3" i="13" s="1"/>
  <c r="T4" i="13"/>
  <c r="T3" i="13" s="1"/>
  <c r="L4" i="13"/>
  <c r="L3" i="13" s="1"/>
  <c r="D4" i="13"/>
  <c r="D3" i="13" s="1"/>
  <c r="AA4" i="13"/>
  <c r="AA3" i="13" s="1"/>
  <c r="S4" i="13"/>
  <c r="S3" i="13" s="1"/>
  <c r="K4" i="13"/>
  <c r="K3" i="13" s="1"/>
  <c r="AH4" i="13"/>
  <c r="AH3" i="13" s="1"/>
  <c r="AH86" i="13" s="1"/>
  <c r="Z4" i="13"/>
  <c r="Z3" i="13" s="1"/>
  <c r="R4" i="13"/>
  <c r="R3" i="13" s="1"/>
  <c r="J4" i="13"/>
  <c r="J85" i="13" s="1"/>
  <c r="AG4" i="13"/>
  <c r="AG3" i="13" s="1"/>
  <c r="AG86" i="13" s="1"/>
  <c r="Y4" i="13"/>
  <c r="Y3" i="13" s="1"/>
  <c r="Q4" i="13"/>
  <c r="Q3" i="13" s="1"/>
  <c r="I4" i="13"/>
  <c r="I3" i="13" s="1"/>
  <c r="AF4" i="13"/>
  <c r="AF3" i="13" s="1"/>
  <c r="AF86" i="13" s="1"/>
  <c r="X4" i="13"/>
  <c r="X3" i="13" s="1"/>
  <c r="P4" i="13"/>
  <c r="P3" i="13" s="1"/>
  <c r="H4" i="13"/>
  <c r="H3" i="13" s="1"/>
  <c r="AB4" i="9"/>
  <c r="AB3" i="9" s="1"/>
  <c r="T4" i="9"/>
  <c r="T3" i="9" s="1"/>
  <c r="L4" i="9"/>
  <c r="L3" i="9" s="1"/>
  <c r="D4" i="9"/>
  <c r="D3" i="9" s="1"/>
  <c r="AA4" i="9"/>
  <c r="AA3" i="9" s="1"/>
  <c r="S4" i="9"/>
  <c r="S3" i="9" s="1"/>
  <c r="K4" i="9"/>
  <c r="K3" i="9" s="1"/>
  <c r="AH3" i="9"/>
  <c r="AH4" i="9"/>
  <c r="Z4" i="9"/>
  <c r="Z3" i="9" s="1"/>
  <c r="R4" i="9"/>
  <c r="R3" i="9" s="1"/>
  <c r="J4" i="9"/>
  <c r="J3" i="9" s="1"/>
  <c r="AG4" i="9"/>
  <c r="AG3" i="9" s="1"/>
  <c r="AG86" i="9" s="1"/>
  <c r="Y4" i="9"/>
  <c r="Y3" i="9" s="1"/>
  <c r="Q4" i="9"/>
  <c r="Q3" i="9" s="1"/>
  <c r="I4" i="9"/>
  <c r="I3" i="9" s="1"/>
  <c r="AF4" i="9"/>
  <c r="AF3" i="9" s="1"/>
  <c r="AF86" i="9" s="1"/>
  <c r="X4" i="9"/>
  <c r="X3" i="9" s="1"/>
  <c r="P4" i="9"/>
  <c r="P3" i="9" s="1"/>
  <c r="H4" i="9"/>
  <c r="H3" i="9" s="1"/>
  <c r="AE4" i="9"/>
  <c r="AE3" i="9" s="1"/>
  <c r="W4" i="9"/>
  <c r="W3" i="9" s="1"/>
  <c r="O4" i="9"/>
  <c r="O3" i="9" s="1"/>
  <c r="G4" i="9"/>
  <c r="G3" i="9" s="1"/>
  <c r="AD4" i="9"/>
  <c r="AD3" i="9" s="1"/>
  <c r="V4" i="9"/>
  <c r="V3" i="9" s="1"/>
  <c r="N4" i="9"/>
  <c r="N3" i="9" s="1"/>
  <c r="F4" i="9"/>
  <c r="F3" i="9" s="1"/>
  <c r="AC4" i="9"/>
  <c r="AC3" i="9" s="1"/>
  <c r="U4" i="9"/>
  <c r="U3" i="9" s="1"/>
  <c r="M4" i="9"/>
  <c r="M3" i="9" s="1"/>
  <c r="E4" i="9"/>
  <c r="E3" i="9" s="1"/>
  <c r="H41" i="3"/>
  <c r="R40" i="3"/>
  <c r="G24" i="3"/>
  <c r="H24" i="3" s="1"/>
  <c r="B132" i="19"/>
  <c r="D132" i="19" s="1"/>
  <c r="D7" i="19"/>
  <c r="G7" i="19" s="1"/>
  <c r="E7" i="19" s="1"/>
  <c r="Z48" i="3"/>
  <c r="B34" i="7"/>
  <c r="B34" i="15"/>
  <c r="B34" i="6"/>
  <c r="B34" i="13"/>
  <c r="B34" i="8"/>
  <c r="R4" i="16"/>
  <c r="C8" i="19"/>
  <c r="D189" i="19"/>
  <c r="B34" i="5"/>
  <c r="B34" i="10"/>
  <c r="B34" i="11"/>
  <c r="B34" i="9"/>
  <c r="B34" i="14"/>
  <c r="B34" i="12"/>
  <c r="C189" i="19"/>
  <c r="B354" i="19"/>
  <c r="B295" i="19"/>
  <c r="B287" i="19"/>
  <c r="D8" i="19"/>
  <c r="B246" i="19"/>
  <c r="B224" i="19"/>
  <c r="C224" i="19" s="1"/>
  <c r="B52" i="19"/>
  <c r="D52" i="19" s="1"/>
  <c r="G52" i="19" s="1"/>
  <c r="B319" i="19"/>
  <c r="B184" i="19"/>
  <c r="B314" i="19"/>
  <c r="D314" i="19" s="1"/>
  <c r="C97" i="19"/>
  <c r="C11" i="19"/>
  <c r="B68" i="19"/>
  <c r="C68" i="19" s="1"/>
  <c r="B342" i="19"/>
  <c r="B196" i="19"/>
  <c r="C51" i="19"/>
  <c r="B327" i="19"/>
  <c r="D327" i="19" s="1"/>
  <c r="B191" i="19"/>
  <c r="B216" i="19"/>
  <c r="C216" i="19" s="1"/>
  <c r="B26" i="19"/>
  <c r="Q85" i="15"/>
  <c r="O85" i="6"/>
  <c r="B348" i="19"/>
  <c r="B265" i="19"/>
  <c r="B153" i="19"/>
  <c r="B334" i="19"/>
  <c r="B234" i="19"/>
  <c r="D97" i="19"/>
  <c r="B33" i="4"/>
  <c r="B33" i="12"/>
  <c r="B33" i="9"/>
  <c r="B33" i="6"/>
  <c r="B33" i="15"/>
  <c r="Q4" i="16"/>
  <c r="B33" i="13"/>
  <c r="B33" i="8"/>
  <c r="B33" i="7"/>
  <c r="B33" i="11"/>
  <c r="B33" i="10"/>
  <c r="B33" i="5"/>
  <c r="X85" i="11"/>
  <c r="D51" i="19"/>
  <c r="B33" i="14"/>
  <c r="B33" i="19"/>
  <c r="B73" i="19"/>
  <c r="B94" i="19"/>
  <c r="B115" i="19"/>
  <c r="B137" i="19"/>
  <c r="B158" i="19"/>
  <c r="B165" i="19"/>
  <c r="B174" i="19"/>
  <c r="B192" i="19"/>
  <c r="B197" i="19"/>
  <c r="B211" i="19"/>
  <c r="B229" i="19"/>
  <c r="B241" i="19"/>
  <c r="B247" i="19"/>
  <c r="B257" i="19"/>
  <c r="B267" i="19"/>
  <c r="B273" i="19"/>
  <c r="B280" i="19"/>
  <c r="B289" i="19"/>
  <c r="B300" i="19"/>
  <c r="B304" i="19"/>
  <c r="B309" i="19"/>
  <c r="B320" i="19"/>
  <c r="B328" i="19"/>
  <c r="B335" i="19"/>
  <c r="B343" i="19"/>
  <c r="B349" i="19"/>
  <c r="B355" i="19"/>
  <c r="B364" i="19"/>
  <c r="B368" i="19"/>
  <c r="B39" i="19"/>
  <c r="B55" i="19"/>
  <c r="B74" i="19"/>
  <c r="B95" i="19"/>
  <c r="B117" i="19"/>
  <c r="B138" i="19"/>
  <c r="B169" i="19"/>
  <c r="B175" i="19"/>
  <c r="B185" i="19"/>
  <c r="B204" i="19"/>
  <c r="B212" i="19"/>
  <c r="B217" i="19"/>
  <c r="B230" i="19"/>
  <c r="B235" i="19"/>
  <c r="B242" i="19"/>
  <c r="B248" i="19"/>
  <c r="B258" i="19"/>
  <c r="B269" i="19"/>
  <c r="B274" i="19"/>
  <c r="B281" i="19"/>
  <c r="D281" i="19" s="1"/>
  <c r="G281" i="19" s="1"/>
  <c r="B296" i="19"/>
  <c r="B305" i="19"/>
  <c r="B315" i="19"/>
  <c r="B321" i="19"/>
  <c r="D321" i="19" s="1"/>
  <c r="G321" i="19" s="1"/>
  <c r="B336" i="19"/>
  <c r="B344" i="19"/>
  <c r="B350" i="19"/>
  <c r="B360" i="19"/>
  <c r="B96" i="19"/>
  <c r="B14" i="19"/>
  <c r="B37" i="19"/>
  <c r="C37" i="19" s="1"/>
  <c r="B56" i="19"/>
  <c r="B81" i="19"/>
  <c r="B101" i="19"/>
  <c r="B119" i="19"/>
  <c r="B140" i="19"/>
  <c r="B160" i="19"/>
  <c r="B178" i="19"/>
  <c r="B186" i="19"/>
  <c r="B198" i="19"/>
  <c r="B205" i="19"/>
  <c r="B218" i="19"/>
  <c r="B225" i="19"/>
  <c r="B231" i="19"/>
  <c r="B249" i="19"/>
  <c r="B259" i="19"/>
  <c r="B270" i="19"/>
  <c r="B277" i="19"/>
  <c r="B283" i="19"/>
  <c r="B297" i="19"/>
  <c r="B301" i="19"/>
  <c r="B310" i="19"/>
  <c r="B322" i="19"/>
  <c r="B329" i="19"/>
  <c r="B337" i="19"/>
  <c r="B351" i="19"/>
  <c r="C351" i="19" s="1"/>
  <c r="B356" i="19"/>
  <c r="B365" i="19"/>
  <c r="B369" i="19"/>
  <c r="B64" i="19"/>
  <c r="B40" i="19"/>
  <c r="B58" i="19"/>
  <c r="C58" i="19" s="1"/>
  <c r="B87" i="19"/>
  <c r="B103" i="19"/>
  <c r="B148" i="19"/>
  <c r="B162" i="19"/>
  <c r="B170" i="19"/>
  <c r="B180" i="19"/>
  <c r="B187" i="19"/>
  <c r="B199" i="19"/>
  <c r="B207" i="19"/>
  <c r="B213" i="19"/>
  <c r="B220" i="19"/>
  <c r="B226" i="19"/>
  <c r="B232" i="19"/>
  <c r="B237" i="19"/>
  <c r="B251" i="19"/>
  <c r="B260" i="19"/>
  <c r="B271" i="19"/>
  <c r="B291" i="19"/>
  <c r="B298" i="19"/>
  <c r="B306" i="19"/>
  <c r="B316" i="19"/>
  <c r="B323" i="19"/>
  <c r="B330" i="19"/>
  <c r="B338" i="19"/>
  <c r="B345" i="19"/>
  <c r="B352" i="19"/>
  <c r="B357" i="19"/>
  <c r="B361" i="19"/>
  <c r="B22" i="19"/>
  <c r="B70" i="19"/>
  <c r="B19" i="19"/>
  <c r="B42" i="19"/>
  <c r="D42" i="19" s="1"/>
  <c r="G42" i="19" s="1"/>
  <c r="B60" i="19"/>
  <c r="B90" i="19"/>
  <c r="B105" i="19"/>
  <c r="B122" i="19"/>
  <c r="B150" i="19"/>
  <c r="B181" i="19"/>
  <c r="B194" i="19"/>
  <c r="B208" i="19"/>
  <c r="B214" i="19"/>
  <c r="B221" i="19"/>
  <c r="B227" i="19"/>
  <c r="B238" i="19"/>
  <c r="B243" i="19"/>
  <c r="B253" i="19"/>
  <c r="D253" i="19" s="1"/>
  <c r="G253" i="19" s="1"/>
  <c r="B261" i="19"/>
  <c r="B279" i="19"/>
  <c r="B285" i="19"/>
  <c r="B299" i="19"/>
  <c r="B302" i="19"/>
  <c r="B311" i="19"/>
  <c r="B317" i="19"/>
  <c r="B324" i="19"/>
  <c r="B331" i="19"/>
  <c r="B339" i="19"/>
  <c r="B366" i="19"/>
  <c r="B370" i="19"/>
  <c r="B79" i="19"/>
  <c r="B31" i="19"/>
  <c r="D31" i="19" s="1"/>
  <c r="G31" i="19" s="1"/>
  <c r="B21" i="19"/>
  <c r="B43" i="19"/>
  <c r="B63" i="19"/>
  <c r="B107" i="19"/>
  <c r="D107" i="19" s="1"/>
  <c r="G107" i="19" s="1"/>
  <c r="B151" i="19"/>
  <c r="B163" i="19"/>
  <c r="B171" i="19"/>
  <c r="B182" i="19"/>
  <c r="B188" i="19"/>
  <c r="B195" i="19"/>
  <c r="B200" i="19"/>
  <c r="B209" i="19"/>
  <c r="B215" i="19"/>
  <c r="B222" i="19"/>
  <c r="B228" i="19"/>
  <c r="B239" i="19"/>
  <c r="B254" i="19"/>
  <c r="B293" i="19"/>
  <c r="B307" i="19"/>
  <c r="B312" i="19"/>
  <c r="B325" i="19"/>
  <c r="B332" i="19"/>
  <c r="B340" i="19"/>
  <c r="B346" i="19"/>
  <c r="B353" i="19"/>
  <c r="B358" i="19"/>
  <c r="B362" i="19"/>
  <c r="B371" i="19"/>
  <c r="B29" i="19"/>
  <c r="B82" i="19"/>
  <c r="B28" i="19"/>
  <c r="B24" i="19"/>
  <c r="B45" i="19"/>
  <c r="B65" i="19"/>
  <c r="B92" i="19"/>
  <c r="B111" i="19"/>
  <c r="B127" i="19"/>
  <c r="B152" i="19"/>
  <c r="B164" i="19"/>
  <c r="B172" i="19"/>
  <c r="B183" i="19"/>
  <c r="B190" i="19"/>
  <c r="B201" i="19"/>
  <c r="B223" i="19"/>
  <c r="B233" i="19"/>
  <c r="B240" i="19"/>
  <c r="B244" i="19"/>
  <c r="B263" i="19"/>
  <c r="B272" i="19"/>
  <c r="B286" i="19"/>
  <c r="B294" i="19"/>
  <c r="B303" i="19"/>
  <c r="B308" i="19"/>
  <c r="B313" i="19"/>
  <c r="B318" i="19"/>
  <c r="B326" i="19"/>
  <c r="B333" i="19"/>
  <c r="B341" i="19"/>
  <c r="B347" i="19"/>
  <c r="B363" i="19"/>
  <c r="B367" i="19"/>
  <c r="B35" i="19"/>
  <c r="B20" i="19"/>
  <c r="D20" i="19" s="1"/>
  <c r="B17" i="19"/>
  <c r="B359" i="19"/>
  <c r="B255" i="19"/>
  <c r="B202" i="19"/>
  <c r="B112" i="19"/>
  <c r="D196" i="19"/>
  <c r="G196" i="19" s="1"/>
  <c r="K31" i="3"/>
  <c r="K30" i="3"/>
  <c r="AE85" i="5"/>
  <c r="AB85" i="8"/>
  <c r="F18" i="20"/>
  <c r="D12" i="19"/>
  <c r="C12" i="19"/>
  <c r="C13" i="19"/>
  <c r="D10" i="19"/>
  <c r="G10" i="19" s="1"/>
  <c r="C10" i="19"/>
  <c r="D13" i="19"/>
  <c r="D11" i="19"/>
  <c r="X85" i="14"/>
  <c r="R85" i="14"/>
  <c r="K85" i="14"/>
  <c r="E85" i="14"/>
  <c r="AD85" i="14"/>
  <c r="Q85" i="14"/>
  <c r="D85" i="14"/>
  <c r="P85" i="14"/>
  <c r="AH38" i="14"/>
  <c r="U85" i="14"/>
  <c r="O85" i="14"/>
  <c r="H85" i="14"/>
  <c r="Z85" i="14"/>
  <c r="AB85" i="14"/>
  <c r="Y85" i="14"/>
  <c r="V85" i="14"/>
  <c r="T85" i="14"/>
  <c r="AE85" i="10"/>
  <c r="F85" i="10"/>
  <c r="AD85" i="10"/>
  <c r="AC85" i="10"/>
  <c r="W85" i="10"/>
  <c r="J85" i="10"/>
  <c r="D85" i="10"/>
  <c r="AA85" i="10"/>
  <c r="AF85" i="10"/>
  <c r="Z85" i="10"/>
  <c r="S85" i="10"/>
  <c r="AG85" i="10"/>
  <c r="V85" i="10"/>
  <c r="T85" i="10"/>
  <c r="AG85" i="13"/>
  <c r="T85" i="13"/>
  <c r="M85" i="13"/>
  <c r="F85" i="13"/>
  <c r="R85" i="13"/>
  <c r="L85" i="13"/>
  <c r="Q85" i="13"/>
  <c r="D85" i="13"/>
  <c r="U85" i="13"/>
  <c r="O85" i="13"/>
  <c r="I85" i="13"/>
  <c r="N85" i="13"/>
  <c r="K85" i="13"/>
  <c r="H85" i="13"/>
  <c r="V85" i="13"/>
  <c r="P85" i="13"/>
  <c r="AF85" i="9"/>
  <c r="F85" i="9"/>
  <c r="Y85" i="9"/>
  <c r="L85" i="9"/>
  <c r="E85" i="9"/>
  <c r="AD85" i="9"/>
  <c r="K85" i="9"/>
  <c r="AH38" i="9"/>
  <c r="N85" i="9"/>
  <c r="H85" i="9"/>
  <c r="Q85" i="9"/>
  <c r="O85" i="9"/>
  <c r="M85" i="9"/>
  <c r="J85" i="9"/>
  <c r="W85" i="9"/>
  <c r="G85" i="9"/>
  <c r="D85" i="9"/>
  <c r="M85" i="5"/>
  <c r="H85" i="10"/>
  <c r="AA85" i="5"/>
  <c r="S85" i="5"/>
  <c r="L85" i="5"/>
  <c r="Z85" i="5"/>
  <c r="K85" i="5"/>
  <c r="AH38" i="5"/>
  <c r="Y85" i="5"/>
  <c r="Q85" i="5"/>
  <c r="AG38" i="5"/>
  <c r="H85" i="5"/>
  <c r="AB85" i="5"/>
  <c r="U85" i="5"/>
  <c r="N85" i="5"/>
  <c r="F85" i="5"/>
  <c r="X85" i="5"/>
  <c r="E85" i="5"/>
  <c r="V85" i="5"/>
  <c r="P85" i="5"/>
  <c r="AC85" i="5"/>
  <c r="I85" i="5"/>
  <c r="AH38" i="12"/>
  <c r="AG85" i="12"/>
  <c r="AA85" i="12"/>
  <c r="T85" i="12"/>
  <c r="N85" i="12"/>
  <c r="G85" i="12"/>
  <c r="Z85" i="12"/>
  <c r="M85" i="12"/>
  <c r="X85" i="12"/>
  <c r="R85" i="12"/>
  <c r="E85" i="12"/>
  <c r="AC85" i="12"/>
  <c r="P85" i="12"/>
  <c r="AE85" i="12"/>
  <c r="O85" i="12"/>
  <c r="L85" i="12"/>
  <c r="AB85" i="12"/>
  <c r="K85" i="12"/>
  <c r="Y85" i="12"/>
  <c r="I85" i="12"/>
  <c r="W85" i="12"/>
  <c r="S85" i="12"/>
  <c r="Q85" i="12"/>
  <c r="U85" i="8"/>
  <c r="O85" i="8"/>
  <c r="J85" i="8"/>
  <c r="AG85" i="8"/>
  <c r="AA85" i="8"/>
  <c r="T85" i="8"/>
  <c r="I85" i="8"/>
  <c r="D85" i="8"/>
  <c r="N85" i="8"/>
  <c r="AC85" i="8"/>
  <c r="F85" i="8"/>
  <c r="V85" i="8"/>
  <c r="E85" i="8"/>
  <c r="Q85" i="8"/>
  <c r="AE85" i="8"/>
  <c r="AD85" i="8"/>
  <c r="Y85" i="8"/>
  <c r="K85" i="8"/>
  <c r="W85" i="8"/>
  <c r="Y85" i="10"/>
  <c r="W85" i="15"/>
  <c r="J85" i="15"/>
  <c r="D85" i="15"/>
  <c r="AC85" i="15"/>
  <c r="V85" i="15"/>
  <c r="P85" i="15"/>
  <c r="AB85" i="15"/>
  <c r="O85" i="15"/>
  <c r="Z85" i="15"/>
  <c r="T85" i="15"/>
  <c r="G85" i="15"/>
  <c r="R85" i="15"/>
  <c r="AA85" i="15"/>
  <c r="K85" i="15"/>
  <c r="Y85" i="15"/>
  <c r="H85" i="15"/>
  <c r="U85" i="15"/>
  <c r="E85" i="15"/>
  <c r="AF85" i="15"/>
  <c r="N85" i="15"/>
  <c r="W85" i="11"/>
  <c r="K85" i="11"/>
  <c r="AC85" i="11"/>
  <c r="J85" i="11"/>
  <c r="E85" i="11"/>
  <c r="AB85" i="11"/>
  <c r="I85" i="11"/>
  <c r="Z85" i="11"/>
  <c r="N85" i="11"/>
  <c r="H85" i="11"/>
  <c r="AE85" i="11"/>
  <c r="M85" i="11"/>
  <c r="Q85" i="11"/>
  <c r="AD85" i="11"/>
  <c r="L85" i="11"/>
  <c r="Y85" i="11"/>
  <c r="U85" i="11"/>
  <c r="S85" i="11"/>
  <c r="X85" i="7"/>
  <c r="M85" i="7"/>
  <c r="W85" i="7"/>
  <c r="L85" i="7"/>
  <c r="AB85" i="7"/>
  <c r="V85" i="7"/>
  <c r="F85" i="7"/>
  <c r="Z85" i="7"/>
  <c r="O85" i="7"/>
  <c r="Y85" i="7"/>
  <c r="S85" i="7"/>
  <c r="N85" i="7"/>
  <c r="AH38" i="7"/>
  <c r="I85" i="7"/>
  <c r="H85" i="7"/>
  <c r="T85" i="7"/>
  <c r="R85" i="7"/>
  <c r="D85" i="7"/>
  <c r="P85" i="7"/>
  <c r="J85" i="7"/>
  <c r="B9" i="19"/>
  <c r="B46" i="19"/>
  <c r="B49" i="19"/>
  <c r="B61" i="19"/>
  <c r="B66" i="19"/>
  <c r="B75" i="19"/>
  <c r="B78" i="19"/>
  <c r="B85" i="19"/>
  <c r="B89" i="19"/>
  <c r="B98" i="19"/>
  <c r="B109" i="19"/>
  <c r="B113" i="19"/>
  <c r="B121" i="19"/>
  <c r="B125" i="19"/>
  <c r="B130" i="19"/>
  <c r="B135" i="19"/>
  <c r="B142" i="19"/>
  <c r="B156" i="19"/>
  <c r="B166" i="19"/>
  <c r="B177" i="19"/>
  <c r="B179" i="19"/>
  <c r="B203" i="19"/>
  <c r="B219" i="19"/>
  <c r="B245" i="19"/>
  <c r="B250" i="19"/>
  <c r="B264" i="19"/>
  <c r="B276" i="19"/>
  <c r="B284" i="19"/>
  <c r="B292" i="19"/>
  <c r="B16" i="19"/>
  <c r="B25" i="19"/>
  <c r="B32" i="19"/>
  <c r="B38" i="19"/>
  <c r="B47" i="19"/>
  <c r="B50" i="19"/>
  <c r="B54" i="19"/>
  <c r="B59" i="19"/>
  <c r="B76" i="19"/>
  <c r="B102" i="19"/>
  <c r="B106" i="19"/>
  <c r="B118" i="19"/>
  <c r="B143" i="19"/>
  <c r="B146" i="19"/>
  <c r="B154" i="19"/>
  <c r="B18" i="19"/>
  <c r="B48" i="19"/>
  <c r="B62" i="19"/>
  <c r="B67" i="19"/>
  <c r="B72" i="19"/>
  <c r="B80" i="19"/>
  <c r="B86" i="19"/>
  <c r="B99" i="19"/>
  <c r="B110" i="19"/>
  <c r="B114" i="19"/>
  <c r="B126" i="19"/>
  <c r="B129" i="19"/>
  <c r="B131" i="19"/>
  <c r="B136" i="19"/>
  <c r="B139" i="19"/>
  <c r="B144" i="19"/>
  <c r="B147" i="19"/>
  <c r="B149" i="19"/>
  <c r="B157" i="19"/>
  <c r="B161" i="19"/>
  <c r="B167" i="19"/>
  <c r="B173" i="19"/>
  <c r="C7" i="19"/>
  <c r="B23" i="19"/>
  <c r="B27" i="19"/>
  <c r="B34" i="19"/>
  <c r="B41" i="19"/>
  <c r="B53" i="19"/>
  <c r="B69" i="19"/>
  <c r="B83" i="19"/>
  <c r="B88" i="19"/>
  <c r="B91" i="19"/>
  <c r="B93" i="19"/>
  <c r="B100" i="19"/>
  <c r="B104" i="19"/>
  <c r="B116" i="19"/>
  <c r="B123" i="19"/>
  <c r="B133" i="19"/>
  <c r="B145" i="19"/>
  <c r="B155" i="19"/>
  <c r="B159" i="19"/>
  <c r="B168" i="19"/>
  <c r="B176" i="19"/>
  <c r="B193" i="19"/>
  <c r="B206" i="19"/>
  <c r="B210" i="19"/>
  <c r="B236" i="19"/>
  <c r="B252" i="19"/>
  <c r="B256" i="19"/>
  <c r="B262" i="19"/>
  <c r="B266" i="19"/>
  <c r="B268" i="19"/>
  <c r="B275" i="19"/>
  <c r="B278" i="19"/>
  <c r="B282" i="19"/>
  <c r="B288" i="19"/>
  <c r="B290" i="19"/>
  <c r="B15" i="19"/>
  <c r="B30" i="19"/>
  <c r="B36" i="19"/>
  <c r="B44" i="19"/>
  <c r="B57" i="19"/>
  <c r="B71" i="19"/>
  <c r="B77" i="19"/>
  <c r="B84" i="19"/>
  <c r="B108" i="19"/>
  <c r="B120" i="19"/>
  <c r="B124" i="19"/>
  <c r="B128" i="19"/>
  <c r="B134" i="19"/>
  <c r="B141" i="19"/>
  <c r="V85" i="12"/>
  <c r="I85" i="9"/>
  <c r="AE85" i="6"/>
  <c r="X85" i="6"/>
  <c r="R85" i="6"/>
  <c r="K85" i="6"/>
  <c r="AC85" i="6"/>
  <c r="D85" i="6"/>
  <c r="AA85" i="6"/>
  <c r="I85" i="6"/>
  <c r="Z85" i="6"/>
  <c r="S85" i="6"/>
  <c r="N85" i="6"/>
  <c r="M85" i="6"/>
  <c r="AB85" i="6"/>
  <c r="P85" i="6"/>
  <c r="AG85" i="6"/>
  <c r="T85" i="6"/>
  <c r="G85" i="6"/>
  <c r="Y85" i="6"/>
  <c r="V4" i="4"/>
  <c r="AF4" i="4"/>
  <c r="Z4" i="4"/>
  <c r="AH4" i="4"/>
  <c r="M4" i="4"/>
  <c r="G4" i="4"/>
  <c r="P4" i="4"/>
  <c r="D4" i="4"/>
  <c r="N4" i="4"/>
  <c r="K4" i="4"/>
  <c r="Q4" i="4"/>
  <c r="AE4" i="4"/>
  <c r="AD4" i="4"/>
  <c r="O4" i="4"/>
  <c r="U4" i="4"/>
  <c r="AB4" i="4"/>
  <c r="H4" i="4"/>
  <c r="S4" i="4"/>
  <c r="Y4" i="4"/>
  <c r="W4" i="4"/>
  <c r="AC4" i="4"/>
  <c r="X4" i="4"/>
  <c r="L4" i="4"/>
  <c r="AA4" i="4"/>
  <c r="AG4" i="4"/>
  <c r="T4" i="4"/>
  <c r="E4" i="4"/>
  <c r="F4" i="4"/>
  <c r="J4" i="4"/>
  <c r="R4" i="4"/>
  <c r="I4" i="4"/>
  <c r="AA85" i="7" l="1"/>
  <c r="AG85" i="14"/>
  <c r="L85" i="8"/>
  <c r="T85" i="5"/>
  <c r="G85" i="11"/>
  <c r="I85" i="10"/>
  <c r="F85" i="14"/>
  <c r="AA85" i="14"/>
  <c r="AG85" i="15"/>
  <c r="L85" i="15"/>
  <c r="P85" i="8"/>
  <c r="AE85" i="13"/>
  <c r="AG85" i="7"/>
  <c r="AE85" i="7"/>
  <c r="AC85" i="7"/>
  <c r="AF85" i="11"/>
  <c r="T85" i="9"/>
  <c r="E85" i="10"/>
  <c r="AE85" i="14"/>
  <c r="AH85" i="11"/>
  <c r="R85" i="8"/>
  <c r="G85" i="14"/>
  <c r="AH85" i="13"/>
  <c r="AF85" i="13"/>
  <c r="L85" i="10"/>
  <c r="M85" i="14"/>
  <c r="G85" i="13"/>
  <c r="N85" i="10"/>
  <c r="P85" i="10"/>
  <c r="J85" i="6"/>
  <c r="AC85" i="9"/>
  <c r="H85" i="6"/>
  <c r="F85" i="6"/>
  <c r="E85" i="13"/>
  <c r="L85" i="6"/>
  <c r="E85" i="7"/>
  <c r="I85" i="14"/>
  <c r="AH86" i="14"/>
  <c r="AH84" i="14"/>
  <c r="AH86" i="7"/>
  <c r="AH105" i="7" s="1"/>
  <c r="AH84" i="7"/>
  <c r="AF86" i="5"/>
  <c r="AH86" i="12"/>
  <c r="AH84" i="12"/>
  <c r="AH86" i="9"/>
  <c r="AH84" i="9"/>
  <c r="AH86" i="5"/>
  <c r="AH84" i="5"/>
  <c r="AG86" i="5"/>
  <c r="AG84" i="5"/>
  <c r="E10" i="20"/>
  <c r="AH85" i="6"/>
  <c r="X85" i="15"/>
  <c r="X85" i="8"/>
  <c r="AB85" i="9"/>
  <c r="R85" i="9"/>
  <c r="AC85" i="13"/>
  <c r="AB85" i="10"/>
  <c r="AD85" i="5"/>
  <c r="AA85" i="13"/>
  <c r="U85" i="7"/>
  <c r="G85" i="7"/>
  <c r="D85" i="11"/>
  <c r="J85" i="5"/>
  <c r="P85" i="9"/>
  <c r="AH85" i="10"/>
  <c r="E85" i="6"/>
  <c r="AD85" i="15"/>
  <c r="G85" i="5"/>
  <c r="V85" i="9"/>
  <c r="S85" i="14"/>
  <c r="AC85" i="14"/>
  <c r="AF85" i="7"/>
  <c r="AG85" i="11"/>
  <c r="AH85" i="15"/>
  <c r="AD85" i="6"/>
  <c r="D85" i="12"/>
  <c r="X85" i="9"/>
  <c r="Y85" i="13"/>
  <c r="T85" i="11"/>
  <c r="P85" i="11"/>
  <c r="J85" i="12"/>
  <c r="AA85" i="9"/>
  <c r="Z85" i="13"/>
  <c r="Q85" i="6"/>
  <c r="V85" i="11"/>
  <c r="S85" i="15"/>
  <c r="I85" i="15"/>
  <c r="X85" i="13"/>
  <c r="AB85" i="13"/>
  <c r="M85" i="10"/>
  <c r="K85" i="10"/>
  <c r="K85" i="7"/>
  <c r="AF85" i="8"/>
  <c r="AH85" i="8"/>
  <c r="AG85" i="9"/>
  <c r="AE85" i="9"/>
  <c r="N85" i="14"/>
  <c r="M85" i="8"/>
  <c r="O85" i="5"/>
  <c r="R85" i="5"/>
  <c r="J85" i="14"/>
  <c r="U85" i="6"/>
  <c r="M85" i="15"/>
  <c r="AD85" i="13"/>
  <c r="O85" i="10"/>
  <c r="Q85" i="7"/>
  <c r="G85" i="8"/>
  <c r="F85" i="12"/>
  <c r="H85" i="12"/>
  <c r="Q85" i="10"/>
  <c r="D224" i="19"/>
  <c r="G224" i="19" s="1"/>
  <c r="T7" i="19"/>
  <c r="Z85" i="9"/>
  <c r="Q372" i="19"/>
  <c r="S40" i="3"/>
  <c r="E372" i="19"/>
  <c r="L372" i="19" s="1"/>
  <c r="O372" i="19" s="1"/>
  <c r="L3" i="14"/>
  <c r="R85" i="11"/>
  <c r="O85" i="11"/>
  <c r="AD85" i="12"/>
  <c r="W85" i="13"/>
  <c r="S85" i="13"/>
  <c r="G85" i="10"/>
  <c r="J3" i="13"/>
  <c r="F85" i="15"/>
  <c r="AE85" i="15"/>
  <c r="S85" i="8"/>
  <c r="R85" i="10"/>
  <c r="AF85" i="14"/>
  <c r="W85" i="14"/>
  <c r="V3" i="6"/>
  <c r="V86" i="6" s="1"/>
  <c r="Z3" i="8"/>
  <c r="U3" i="12"/>
  <c r="U86" i="12" s="1"/>
  <c r="C132" i="19"/>
  <c r="H42" i="3"/>
  <c r="R42" i="3" s="1"/>
  <c r="S42" i="3" s="1"/>
  <c r="R41" i="3"/>
  <c r="S41" i="3" s="1"/>
  <c r="AD3" i="7"/>
  <c r="W3" i="5"/>
  <c r="AF3" i="12"/>
  <c r="AF86" i="12" s="1"/>
  <c r="AA3" i="11"/>
  <c r="H85" i="8"/>
  <c r="X85" i="10"/>
  <c r="F3" i="11"/>
  <c r="U85" i="9"/>
  <c r="U85" i="10"/>
  <c r="D85" i="5"/>
  <c r="S85" i="9"/>
  <c r="AH19" i="5"/>
  <c r="AH15" i="5"/>
  <c r="AH16" i="5"/>
  <c r="AH16" i="12"/>
  <c r="AH19" i="12"/>
  <c r="AH15" i="12"/>
  <c r="AH15" i="9"/>
  <c r="AH16" i="9"/>
  <c r="AH19" i="9"/>
  <c r="AG19" i="5"/>
  <c r="AG15" i="5"/>
  <c r="AG16" i="5"/>
  <c r="AH15" i="14"/>
  <c r="AH16" i="14"/>
  <c r="AH19" i="14"/>
  <c r="AH15" i="7"/>
  <c r="AH16" i="7"/>
  <c r="AH19" i="7"/>
  <c r="P86" i="5"/>
  <c r="AG85" i="5"/>
  <c r="AG82" i="5"/>
  <c r="Y86" i="5"/>
  <c r="AF85" i="5"/>
  <c r="AH85" i="5"/>
  <c r="AH82" i="5"/>
  <c r="L86" i="5"/>
  <c r="AH85" i="14"/>
  <c r="AH82" i="14"/>
  <c r="AH85" i="7"/>
  <c r="AH82" i="7"/>
  <c r="AH85" i="12"/>
  <c r="AH82" i="12"/>
  <c r="AH85" i="9"/>
  <c r="AH82" i="9"/>
  <c r="I85" i="4"/>
  <c r="U85" i="4"/>
  <c r="Z85" i="4"/>
  <c r="W85" i="4"/>
  <c r="T85" i="4"/>
  <c r="S85" i="4"/>
  <c r="K85" i="4"/>
  <c r="M85" i="4"/>
  <c r="H85" i="4"/>
  <c r="AH85" i="4"/>
  <c r="R85" i="4"/>
  <c r="X85" i="4"/>
  <c r="O85" i="4"/>
  <c r="AF85" i="4"/>
  <c r="AA85" i="4"/>
  <c r="J85" i="4"/>
  <c r="AC85" i="4"/>
  <c r="AD85" i="4"/>
  <c r="V85" i="4"/>
  <c r="D85" i="4"/>
  <c r="L85" i="4"/>
  <c r="AG85" i="4"/>
  <c r="N85" i="4"/>
  <c r="AB85" i="4"/>
  <c r="F85" i="4"/>
  <c r="AE85" i="4"/>
  <c r="P85" i="4"/>
  <c r="E85" i="4"/>
  <c r="Y85" i="4"/>
  <c r="Q85" i="4"/>
  <c r="G85" i="4"/>
  <c r="AH104" i="14"/>
  <c r="AH105" i="14"/>
  <c r="AH106" i="14"/>
  <c r="AH107" i="14"/>
  <c r="AH102" i="14"/>
  <c r="AH101" i="14"/>
  <c r="AH103" i="14"/>
  <c r="AH102" i="7"/>
  <c r="G8" i="19"/>
  <c r="E8" i="19" s="1"/>
  <c r="D295" i="19"/>
  <c r="G295" i="19" s="1"/>
  <c r="C295" i="19"/>
  <c r="G20" i="19"/>
  <c r="E20" i="19" s="1"/>
  <c r="G13" i="19"/>
  <c r="T13" i="19" s="1"/>
  <c r="G314" i="19"/>
  <c r="E314" i="19" s="1"/>
  <c r="L314" i="19" s="1"/>
  <c r="G132" i="19"/>
  <c r="E132" i="19" s="1"/>
  <c r="G189" i="19"/>
  <c r="E189" i="19" s="1"/>
  <c r="L189" i="19" s="1"/>
  <c r="G51" i="19"/>
  <c r="T51" i="19" s="1"/>
  <c r="G327" i="19"/>
  <c r="T327" i="19" s="1"/>
  <c r="G97" i="19"/>
  <c r="T97" i="19" s="1"/>
  <c r="G11" i="19"/>
  <c r="E11" i="19" s="1"/>
  <c r="G12" i="19"/>
  <c r="E12" i="19" s="1"/>
  <c r="L7" i="19"/>
  <c r="V86" i="8"/>
  <c r="C183" i="19"/>
  <c r="G3" i="4"/>
  <c r="G86" i="4" s="1"/>
  <c r="D137" i="19"/>
  <c r="G137" i="19" s="1"/>
  <c r="D198" i="19"/>
  <c r="G198" i="19" s="1"/>
  <c r="C287" i="19"/>
  <c r="C137" i="19"/>
  <c r="C111" i="19"/>
  <c r="D287" i="19"/>
  <c r="G287" i="19" s="1"/>
  <c r="D111" i="19"/>
  <c r="G111" i="19" s="1"/>
  <c r="D86" i="11"/>
  <c r="D58" i="19"/>
  <c r="C314" i="19"/>
  <c r="C248" i="19"/>
  <c r="C198" i="19"/>
  <c r="D188" i="19"/>
  <c r="G188" i="19" s="1"/>
  <c r="C354" i="19"/>
  <c r="C95" i="19"/>
  <c r="C188" i="19"/>
  <c r="C140" i="19"/>
  <c r="D354" i="19"/>
  <c r="G354" i="19" s="1"/>
  <c r="D86" i="5"/>
  <c r="C73" i="19"/>
  <c r="D140" i="19"/>
  <c r="G140" i="19" s="1"/>
  <c r="R86" i="14"/>
  <c r="S86" i="14"/>
  <c r="O86" i="6"/>
  <c r="M86" i="7"/>
  <c r="I86" i="6"/>
  <c r="D348" i="19"/>
  <c r="G348" i="19" s="1"/>
  <c r="T348" i="19" s="1"/>
  <c r="T86" i="15"/>
  <c r="J86" i="10"/>
  <c r="E52" i="19"/>
  <c r="S52" i="19" s="1"/>
  <c r="T52" i="19"/>
  <c r="W86" i="5"/>
  <c r="C196" i="19"/>
  <c r="D334" i="19"/>
  <c r="G334" i="19" s="1"/>
  <c r="T86" i="5"/>
  <c r="D94" i="19"/>
  <c r="C52" i="19"/>
  <c r="H86" i="5"/>
  <c r="C94" i="19"/>
  <c r="D293" i="19"/>
  <c r="G293" i="19" s="1"/>
  <c r="M86" i="5"/>
  <c r="V86" i="5"/>
  <c r="C293" i="19"/>
  <c r="C341" i="19"/>
  <c r="E86" i="5"/>
  <c r="Y86" i="7"/>
  <c r="D341" i="19"/>
  <c r="G341" i="19" s="1"/>
  <c r="R86" i="6"/>
  <c r="D183" i="19"/>
  <c r="G183" i="19" s="1"/>
  <c r="Z86" i="9"/>
  <c r="AC86" i="5"/>
  <c r="X86" i="11"/>
  <c r="Y86" i="11"/>
  <c r="AB86" i="8"/>
  <c r="L86" i="10"/>
  <c r="C348" i="19"/>
  <c r="P86" i="15"/>
  <c r="O86" i="8"/>
  <c r="D246" i="19"/>
  <c r="G246" i="19" s="1"/>
  <c r="C246" i="19"/>
  <c r="D24" i="19"/>
  <c r="G24" i="19" s="1"/>
  <c r="U86" i="7"/>
  <c r="C24" i="19"/>
  <c r="R86" i="11"/>
  <c r="AC86" i="10"/>
  <c r="V86" i="14"/>
  <c r="D267" i="19"/>
  <c r="G267" i="19" s="1"/>
  <c r="E267" i="19" s="1"/>
  <c r="C253" i="19"/>
  <c r="C184" i="19"/>
  <c r="D216" i="19"/>
  <c r="G216" i="19" s="1"/>
  <c r="I86" i="5"/>
  <c r="C28" i="19"/>
  <c r="C227" i="19"/>
  <c r="V3" i="4"/>
  <c r="V86" i="4" s="1"/>
  <c r="D86" i="12"/>
  <c r="X86" i="9"/>
  <c r="C281" i="19"/>
  <c r="D184" i="19"/>
  <c r="G184" i="19" s="1"/>
  <c r="D164" i="19"/>
  <c r="G164" i="19" s="1"/>
  <c r="M3" i="4"/>
  <c r="M86" i="4" s="1"/>
  <c r="AA86" i="15"/>
  <c r="C148" i="19"/>
  <c r="D225" i="19"/>
  <c r="C221" i="19"/>
  <c r="C336" i="19"/>
  <c r="D342" i="19"/>
  <c r="C327" i="19"/>
  <c r="C319" i="19"/>
  <c r="D319" i="19"/>
  <c r="G319" i="19" s="1"/>
  <c r="C191" i="19"/>
  <c r="D191" i="19"/>
  <c r="G191" i="19" s="1"/>
  <c r="D227" i="19"/>
  <c r="G227" i="19" s="1"/>
  <c r="D148" i="19"/>
  <c r="C225" i="19"/>
  <c r="C244" i="19"/>
  <c r="D351" i="19"/>
  <c r="G351" i="19" s="1"/>
  <c r="C321" i="19"/>
  <c r="C334" i="19"/>
  <c r="C342" i="19"/>
  <c r="D68" i="19"/>
  <c r="G68" i="19" s="1"/>
  <c r="C20" i="19"/>
  <c r="C31" i="19"/>
  <c r="L86" i="15"/>
  <c r="C204" i="19"/>
  <c r="C326" i="19"/>
  <c r="D244" i="19"/>
  <c r="C107" i="19"/>
  <c r="C42" i="19"/>
  <c r="D37" i="19"/>
  <c r="G37" i="19" s="1"/>
  <c r="N86" i="12"/>
  <c r="W86" i="7"/>
  <c r="C164" i="19"/>
  <c r="D204" i="19"/>
  <c r="D326" i="19"/>
  <c r="D28" i="19"/>
  <c r="C267" i="19"/>
  <c r="C347" i="19"/>
  <c r="C251" i="19"/>
  <c r="C329" i="19"/>
  <c r="D178" i="19"/>
  <c r="G178" i="19" s="1"/>
  <c r="D138" i="19"/>
  <c r="G138" i="19" s="1"/>
  <c r="C229" i="19"/>
  <c r="AD86" i="6"/>
  <c r="X86" i="6"/>
  <c r="N86" i="11"/>
  <c r="Z86" i="15"/>
  <c r="AB86" i="15"/>
  <c r="H86" i="12"/>
  <c r="S86" i="5"/>
  <c r="U86" i="5"/>
  <c r="Y86" i="13"/>
  <c r="F86" i="14"/>
  <c r="C234" i="19"/>
  <c r="D234" i="19"/>
  <c r="G234" i="19" s="1"/>
  <c r="O86" i="5"/>
  <c r="Q86" i="7"/>
  <c r="O86" i="15"/>
  <c r="Q86" i="15"/>
  <c r="AC86" i="8"/>
  <c r="AC86" i="12"/>
  <c r="K86" i="12"/>
  <c r="M86" i="10"/>
  <c r="E86" i="9"/>
  <c r="D86" i="14"/>
  <c r="N3" i="4"/>
  <c r="N86" i="4" s="1"/>
  <c r="D251" i="19"/>
  <c r="C153" i="19"/>
  <c r="D153" i="19"/>
  <c r="G153" i="19" s="1"/>
  <c r="AE86" i="11"/>
  <c r="J86" i="11"/>
  <c r="D86" i="15"/>
  <c r="Z86" i="12"/>
  <c r="C138" i="19"/>
  <c r="H86" i="9"/>
  <c r="E86" i="13"/>
  <c r="C178" i="19"/>
  <c r="D347" i="19"/>
  <c r="D265" i="19"/>
  <c r="G265" i="19" s="1"/>
  <c r="C265" i="19"/>
  <c r="D86" i="6"/>
  <c r="D86" i="8"/>
  <c r="S86" i="12"/>
  <c r="AD86" i="5"/>
  <c r="U86" i="13"/>
  <c r="P86" i="10"/>
  <c r="D86" i="10"/>
  <c r="L86" i="14"/>
  <c r="C26" i="19"/>
  <c r="D26" i="19"/>
  <c r="AA86" i="6"/>
  <c r="I86" i="7"/>
  <c r="P86" i="7"/>
  <c r="T86" i="11"/>
  <c r="R86" i="8"/>
  <c r="X86" i="5"/>
  <c r="AB86" i="9"/>
  <c r="L86" i="13"/>
  <c r="Z86" i="14"/>
  <c r="D329" i="19"/>
  <c r="G329" i="19" s="1"/>
  <c r="D229" i="19"/>
  <c r="G86" i="11"/>
  <c r="C370" i="19"/>
  <c r="D370" i="19"/>
  <c r="G370" i="19" s="1"/>
  <c r="L86" i="6"/>
  <c r="Z86" i="6"/>
  <c r="AB86" i="6"/>
  <c r="N86" i="7"/>
  <c r="F86" i="7"/>
  <c r="J86" i="7"/>
  <c r="W86" i="15"/>
  <c r="AA86" i="12"/>
  <c r="G86" i="12"/>
  <c r="L86" i="9"/>
  <c r="U86" i="9"/>
  <c r="AA86" i="9"/>
  <c r="K86" i="10"/>
  <c r="E86" i="14"/>
  <c r="D112" i="19"/>
  <c r="G112" i="19" s="1"/>
  <c r="C112" i="19"/>
  <c r="D367" i="19"/>
  <c r="C367" i="19"/>
  <c r="C308" i="19"/>
  <c r="D308" i="19"/>
  <c r="G308" i="19" s="1"/>
  <c r="C233" i="19"/>
  <c r="D233" i="19"/>
  <c r="G233" i="19" s="1"/>
  <c r="C127" i="19"/>
  <c r="D127" i="19"/>
  <c r="D29" i="19"/>
  <c r="C29" i="19"/>
  <c r="D325" i="19"/>
  <c r="C325" i="19"/>
  <c r="C215" i="19"/>
  <c r="D215" i="19"/>
  <c r="D151" i="19"/>
  <c r="C151" i="19"/>
  <c r="C366" i="19"/>
  <c r="D366" i="19"/>
  <c r="G366" i="19" s="1"/>
  <c r="C285" i="19"/>
  <c r="D285" i="19"/>
  <c r="C214" i="19"/>
  <c r="D214" i="19"/>
  <c r="G214" i="19" s="1"/>
  <c r="C60" i="19"/>
  <c r="D60" i="19"/>
  <c r="G60" i="19" s="1"/>
  <c r="D345" i="19"/>
  <c r="G345" i="19" s="1"/>
  <c r="C345" i="19"/>
  <c r="C271" i="19"/>
  <c r="D271" i="19"/>
  <c r="C207" i="19"/>
  <c r="D207" i="19"/>
  <c r="C87" i="19"/>
  <c r="D87" i="19"/>
  <c r="G87" i="19" s="1"/>
  <c r="C277" i="19"/>
  <c r="D277" i="19"/>
  <c r="G277" i="19" s="1"/>
  <c r="C56" i="19"/>
  <c r="D56" i="19"/>
  <c r="G56" i="19" s="1"/>
  <c r="D248" i="19"/>
  <c r="G248" i="19" s="1"/>
  <c r="C175" i="19"/>
  <c r="D175" i="19"/>
  <c r="G175" i="19" s="1"/>
  <c r="D368" i="19"/>
  <c r="C368" i="19"/>
  <c r="C309" i="19"/>
  <c r="D309" i="19"/>
  <c r="G309" i="19" s="1"/>
  <c r="D247" i="19"/>
  <c r="C247" i="19"/>
  <c r="C158" i="19"/>
  <c r="D158" i="19"/>
  <c r="G158" i="19" s="1"/>
  <c r="W86" i="8"/>
  <c r="C152" i="19"/>
  <c r="D152" i="19"/>
  <c r="G152" i="19" s="1"/>
  <c r="C222" i="19"/>
  <c r="D222" i="19"/>
  <c r="G222" i="19" s="1"/>
  <c r="C291" i="19"/>
  <c r="D291" i="19"/>
  <c r="G291" i="19" s="1"/>
  <c r="C103" i="19"/>
  <c r="D103" i="19"/>
  <c r="G103" i="19" s="1"/>
  <c r="D283" i="19"/>
  <c r="G283" i="19" s="1"/>
  <c r="C283" i="19"/>
  <c r="C205" i="19"/>
  <c r="D205" i="19"/>
  <c r="C258" i="19"/>
  <c r="D258" i="19"/>
  <c r="G258" i="19" s="1"/>
  <c r="C185" i="19"/>
  <c r="D185" i="19"/>
  <c r="G185" i="19" s="1"/>
  <c r="C39" i="19"/>
  <c r="D39" i="19"/>
  <c r="C320" i="19"/>
  <c r="D320" i="19"/>
  <c r="G320" i="19" s="1"/>
  <c r="D257" i="19"/>
  <c r="G257" i="19" s="1"/>
  <c r="C257" i="19"/>
  <c r="AD86" i="12"/>
  <c r="M86" i="13"/>
  <c r="D221" i="19"/>
  <c r="D336" i="19"/>
  <c r="G336" i="19" s="1"/>
  <c r="C202" i="19"/>
  <c r="D202" i="19"/>
  <c r="G202" i="19" s="1"/>
  <c r="D363" i="19"/>
  <c r="G363" i="19" s="1"/>
  <c r="C363" i="19"/>
  <c r="D303" i="19"/>
  <c r="G303" i="19" s="1"/>
  <c r="C303" i="19"/>
  <c r="C223" i="19"/>
  <c r="D223" i="19"/>
  <c r="D371" i="19"/>
  <c r="C371" i="19"/>
  <c r="C312" i="19"/>
  <c r="D312" i="19"/>
  <c r="D209" i="19"/>
  <c r="G209" i="19" s="1"/>
  <c r="C209" i="19"/>
  <c r="D339" i="19"/>
  <c r="C339" i="19"/>
  <c r="D279" i="19"/>
  <c r="G279" i="19" s="1"/>
  <c r="C279" i="19"/>
  <c r="C208" i="19"/>
  <c r="D208" i="19"/>
  <c r="G208" i="19" s="1"/>
  <c r="C338" i="19"/>
  <c r="D338" i="19"/>
  <c r="G338" i="19" s="1"/>
  <c r="D260" i="19"/>
  <c r="G260" i="19" s="1"/>
  <c r="C260" i="19"/>
  <c r="C199" i="19"/>
  <c r="D199" i="19"/>
  <c r="C337" i="19"/>
  <c r="D337" i="19"/>
  <c r="C270" i="19"/>
  <c r="D270" i="19"/>
  <c r="G270" i="19" s="1"/>
  <c r="D186" i="19"/>
  <c r="G186" i="19" s="1"/>
  <c r="C186" i="19"/>
  <c r="D315" i="19"/>
  <c r="G315" i="19" s="1"/>
  <c r="C315" i="19"/>
  <c r="C242" i="19"/>
  <c r="D242" i="19"/>
  <c r="G242" i="19" s="1"/>
  <c r="D169" i="19"/>
  <c r="G169" i="19" s="1"/>
  <c r="C169" i="19"/>
  <c r="C364" i="19"/>
  <c r="D364" i="19"/>
  <c r="G364" i="19" s="1"/>
  <c r="C304" i="19"/>
  <c r="D304" i="19"/>
  <c r="C241" i="19"/>
  <c r="D241" i="19"/>
  <c r="C240" i="19"/>
  <c r="D240" i="19"/>
  <c r="G240" i="19" s="1"/>
  <c r="C332" i="19"/>
  <c r="D332" i="19"/>
  <c r="G332" i="19" s="1"/>
  <c r="D90" i="19"/>
  <c r="G90" i="19" s="1"/>
  <c r="C90" i="19"/>
  <c r="D213" i="19"/>
  <c r="G213" i="19" s="1"/>
  <c r="C213" i="19"/>
  <c r="D81" i="19"/>
  <c r="G81" i="19" s="1"/>
  <c r="C81" i="19"/>
  <c r="D165" i="19"/>
  <c r="G165" i="19" s="1"/>
  <c r="C165" i="19"/>
  <c r="E86" i="11"/>
  <c r="T86" i="12"/>
  <c r="R86" i="10"/>
  <c r="AD86" i="14"/>
  <c r="C255" i="19"/>
  <c r="D255" i="19"/>
  <c r="D294" i="19"/>
  <c r="G294" i="19" s="1"/>
  <c r="C294" i="19"/>
  <c r="D201" i="19"/>
  <c r="G201" i="19" s="1"/>
  <c r="C201" i="19"/>
  <c r="C92" i="19"/>
  <c r="D92" i="19"/>
  <c r="G92" i="19" s="1"/>
  <c r="D362" i="19"/>
  <c r="G362" i="19" s="1"/>
  <c r="C362" i="19"/>
  <c r="C307" i="19"/>
  <c r="D307" i="19"/>
  <c r="C200" i="19"/>
  <c r="D200" i="19"/>
  <c r="G200" i="19" s="1"/>
  <c r="D63" i="19"/>
  <c r="G63" i="19" s="1"/>
  <c r="C63" i="19"/>
  <c r="D331" i="19"/>
  <c r="C331" i="19"/>
  <c r="D261" i="19"/>
  <c r="G261" i="19" s="1"/>
  <c r="C261" i="19"/>
  <c r="C194" i="19"/>
  <c r="D194" i="19"/>
  <c r="G194" i="19" s="1"/>
  <c r="D19" i="19"/>
  <c r="C19" i="19"/>
  <c r="C330" i="19"/>
  <c r="D330" i="19"/>
  <c r="G330" i="19" s="1"/>
  <c r="C187" i="19"/>
  <c r="D187" i="19"/>
  <c r="G187" i="19" s="1"/>
  <c r="C40" i="19"/>
  <c r="D40" i="19"/>
  <c r="G40" i="19" s="1"/>
  <c r="C259" i="19"/>
  <c r="D259" i="19"/>
  <c r="D14" i="19"/>
  <c r="C14" i="19"/>
  <c r="C305" i="19"/>
  <c r="D305" i="19"/>
  <c r="C235" i="19"/>
  <c r="D235" i="19"/>
  <c r="G235" i="19" s="1"/>
  <c r="D355" i="19"/>
  <c r="G355" i="19" s="1"/>
  <c r="C355" i="19"/>
  <c r="D300" i="19"/>
  <c r="G300" i="19" s="1"/>
  <c r="C300" i="19"/>
  <c r="C115" i="19"/>
  <c r="D115" i="19"/>
  <c r="K86" i="6"/>
  <c r="V86" i="7"/>
  <c r="S86" i="7"/>
  <c r="S86" i="11"/>
  <c r="V86" i="11"/>
  <c r="F86" i="15"/>
  <c r="E86" i="8"/>
  <c r="AA86" i="7"/>
  <c r="K86" i="9"/>
  <c r="R86" i="9"/>
  <c r="Z86" i="13"/>
  <c r="AE86" i="10"/>
  <c r="E86" i="10"/>
  <c r="C359" i="19"/>
  <c r="D359" i="19"/>
  <c r="C286" i="19"/>
  <c r="D286" i="19"/>
  <c r="G286" i="19" s="1"/>
  <c r="D190" i="19"/>
  <c r="G190" i="19" s="1"/>
  <c r="C190" i="19"/>
  <c r="C65" i="19"/>
  <c r="D65" i="19"/>
  <c r="G65" i="19" s="1"/>
  <c r="C358" i="19"/>
  <c r="D358" i="19"/>
  <c r="C195" i="19"/>
  <c r="D195" i="19"/>
  <c r="C43" i="19"/>
  <c r="D43" i="19"/>
  <c r="G43" i="19" s="1"/>
  <c r="D324" i="19"/>
  <c r="G324" i="19" s="1"/>
  <c r="C324" i="19"/>
  <c r="D181" i="19"/>
  <c r="C181" i="19"/>
  <c r="D70" i="19"/>
  <c r="G70" i="19" s="1"/>
  <c r="C70" i="19"/>
  <c r="C323" i="19"/>
  <c r="D323" i="19"/>
  <c r="G323" i="19" s="1"/>
  <c r="C237" i="19"/>
  <c r="D237" i="19"/>
  <c r="G237" i="19" s="1"/>
  <c r="C180" i="19"/>
  <c r="D180" i="19"/>
  <c r="G180" i="19" s="1"/>
  <c r="C322" i="19"/>
  <c r="D322" i="19"/>
  <c r="G322" i="19" s="1"/>
  <c r="C249" i="19"/>
  <c r="D249" i="19"/>
  <c r="D160" i="19"/>
  <c r="G160" i="19" s="1"/>
  <c r="C160" i="19"/>
  <c r="C96" i="19"/>
  <c r="D96" i="19"/>
  <c r="C296" i="19"/>
  <c r="D296" i="19"/>
  <c r="G296" i="19" s="1"/>
  <c r="C230" i="19"/>
  <c r="D230" i="19"/>
  <c r="C117" i="19"/>
  <c r="D117" i="19"/>
  <c r="G117" i="19" s="1"/>
  <c r="C349" i="19"/>
  <c r="D349" i="19"/>
  <c r="G349" i="19" s="1"/>
  <c r="D289" i="19"/>
  <c r="G289" i="19" s="1"/>
  <c r="C289" i="19"/>
  <c r="C211" i="19"/>
  <c r="D211" i="19"/>
  <c r="F86" i="9"/>
  <c r="C299" i="19"/>
  <c r="D299" i="19"/>
  <c r="G299" i="19" s="1"/>
  <c r="Q86" i="6"/>
  <c r="H86" i="11"/>
  <c r="N86" i="8"/>
  <c r="M86" i="12"/>
  <c r="V86" i="9"/>
  <c r="F86" i="10"/>
  <c r="AA86" i="10"/>
  <c r="AD86" i="10"/>
  <c r="Q86" i="10"/>
  <c r="P86" i="14"/>
  <c r="W86" i="14"/>
  <c r="K86" i="14"/>
  <c r="C17" i="19"/>
  <c r="D17" i="19"/>
  <c r="C333" i="19"/>
  <c r="D333" i="19"/>
  <c r="G333" i="19" s="1"/>
  <c r="C272" i="19"/>
  <c r="D272" i="19"/>
  <c r="C45" i="19"/>
  <c r="D45" i="19"/>
  <c r="G45" i="19" s="1"/>
  <c r="C353" i="19"/>
  <c r="D353" i="19"/>
  <c r="G353" i="19" s="1"/>
  <c r="C254" i="19"/>
  <c r="D254" i="19"/>
  <c r="G254" i="19" s="1"/>
  <c r="C21" i="19"/>
  <c r="D21" i="19"/>
  <c r="C317" i="19"/>
  <c r="D317" i="19"/>
  <c r="G317" i="19" s="1"/>
  <c r="D243" i="19"/>
  <c r="C243" i="19"/>
  <c r="C150" i="19"/>
  <c r="D150" i="19"/>
  <c r="G150" i="19" s="1"/>
  <c r="D22" i="19"/>
  <c r="C22" i="19"/>
  <c r="D316" i="19"/>
  <c r="C316" i="19"/>
  <c r="D232" i="19"/>
  <c r="G232" i="19" s="1"/>
  <c r="C232" i="19"/>
  <c r="D170" i="19"/>
  <c r="G170" i="19" s="1"/>
  <c r="C170" i="19"/>
  <c r="D64" i="19"/>
  <c r="G64" i="19" s="1"/>
  <c r="C64" i="19"/>
  <c r="C310" i="19"/>
  <c r="D310" i="19"/>
  <c r="D231" i="19"/>
  <c r="G231" i="19" s="1"/>
  <c r="C231" i="19"/>
  <c r="C360" i="19"/>
  <c r="D360" i="19"/>
  <c r="G360" i="19" s="1"/>
  <c r="C217" i="19"/>
  <c r="D217" i="19"/>
  <c r="D95" i="19"/>
  <c r="G95" i="19" s="1"/>
  <c r="D343" i="19"/>
  <c r="C343" i="19"/>
  <c r="D280" i="19"/>
  <c r="G280" i="19" s="1"/>
  <c r="C280" i="19"/>
  <c r="D197" i="19"/>
  <c r="G197" i="19" s="1"/>
  <c r="C197" i="19"/>
  <c r="D73" i="19"/>
  <c r="W86" i="12"/>
  <c r="N86" i="10"/>
  <c r="C82" i="19"/>
  <c r="D82" i="19"/>
  <c r="G82" i="19" s="1"/>
  <c r="D352" i="19"/>
  <c r="C352" i="19"/>
  <c r="O3" i="4"/>
  <c r="O86" i="4" s="1"/>
  <c r="R86" i="5"/>
  <c r="F86" i="6"/>
  <c r="Y86" i="12"/>
  <c r="AC86" i="13"/>
  <c r="H86" i="13"/>
  <c r="H86" i="10"/>
  <c r="AA86" i="14"/>
  <c r="C263" i="19"/>
  <c r="D263" i="19"/>
  <c r="G263" i="19" s="1"/>
  <c r="D172" i="19"/>
  <c r="C172" i="19"/>
  <c r="C346" i="19"/>
  <c r="D346" i="19"/>
  <c r="G346" i="19" s="1"/>
  <c r="C239" i="19"/>
  <c r="D239" i="19"/>
  <c r="G239" i="19" s="1"/>
  <c r="D182" i="19"/>
  <c r="G182" i="19" s="1"/>
  <c r="C182" i="19"/>
  <c r="D311" i="19"/>
  <c r="G311" i="19" s="1"/>
  <c r="C311" i="19"/>
  <c r="C238" i="19"/>
  <c r="D238" i="19"/>
  <c r="C122" i="19"/>
  <c r="D122" i="19"/>
  <c r="G122" i="19" s="1"/>
  <c r="D361" i="19"/>
  <c r="G361" i="19" s="1"/>
  <c r="C361" i="19"/>
  <c r="C306" i="19"/>
  <c r="D306" i="19"/>
  <c r="G306" i="19" s="1"/>
  <c r="C226" i="19"/>
  <c r="D226" i="19"/>
  <c r="G226" i="19" s="1"/>
  <c r="D162" i="19"/>
  <c r="G162" i="19" s="1"/>
  <c r="C162" i="19"/>
  <c r="D369" i="19"/>
  <c r="C369" i="19"/>
  <c r="C301" i="19"/>
  <c r="D301" i="19"/>
  <c r="G301" i="19" s="1"/>
  <c r="C119" i="19"/>
  <c r="D119" i="19"/>
  <c r="G119" i="19" s="1"/>
  <c r="C350" i="19"/>
  <c r="D350" i="19"/>
  <c r="G350" i="19" s="1"/>
  <c r="C274" i="19"/>
  <c r="D274" i="19"/>
  <c r="C212" i="19"/>
  <c r="D212" i="19"/>
  <c r="C74" i="19"/>
  <c r="D74" i="19"/>
  <c r="G74" i="19" s="1"/>
  <c r="C335" i="19"/>
  <c r="D335" i="19"/>
  <c r="C273" i="19"/>
  <c r="D273" i="19"/>
  <c r="G273" i="19" s="1"/>
  <c r="C192" i="19"/>
  <c r="D192" i="19"/>
  <c r="G192" i="19" s="1"/>
  <c r="C33" i="19"/>
  <c r="D33" i="19"/>
  <c r="D313" i="19"/>
  <c r="C313" i="19"/>
  <c r="C163" i="19"/>
  <c r="D163" i="19"/>
  <c r="G163" i="19" s="1"/>
  <c r="D356" i="19"/>
  <c r="C356" i="19"/>
  <c r="AE86" i="6"/>
  <c r="E86" i="6"/>
  <c r="E86" i="7"/>
  <c r="X86" i="7"/>
  <c r="AB86" i="7"/>
  <c r="AC86" i="7"/>
  <c r="R86" i="7"/>
  <c r="L86" i="11"/>
  <c r="M86" i="11"/>
  <c r="AE86" i="15"/>
  <c r="Y86" i="15"/>
  <c r="Y86" i="8"/>
  <c r="J86" i="12"/>
  <c r="G86" i="9"/>
  <c r="AD86" i="9"/>
  <c r="W86" i="13"/>
  <c r="O86" i="10"/>
  <c r="U86" i="14"/>
  <c r="X86" i="14"/>
  <c r="C35" i="19"/>
  <c r="D35" i="19"/>
  <c r="D318" i="19"/>
  <c r="G318" i="19" s="1"/>
  <c r="C318" i="19"/>
  <c r="C340" i="19"/>
  <c r="D340" i="19"/>
  <c r="G340" i="19" s="1"/>
  <c r="D228" i="19"/>
  <c r="G228" i="19" s="1"/>
  <c r="C228" i="19"/>
  <c r="D171" i="19"/>
  <c r="G171" i="19" s="1"/>
  <c r="C171" i="19"/>
  <c r="C79" i="19"/>
  <c r="D79" i="19"/>
  <c r="G79" i="19" s="1"/>
  <c r="C302" i="19"/>
  <c r="D302" i="19"/>
  <c r="G302" i="19" s="1"/>
  <c r="C105" i="19"/>
  <c r="D105" i="19"/>
  <c r="D357" i="19"/>
  <c r="G357" i="19" s="1"/>
  <c r="C357" i="19"/>
  <c r="C298" i="19"/>
  <c r="D298" i="19"/>
  <c r="D220" i="19"/>
  <c r="G220" i="19" s="1"/>
  <c r="C220" i="19"/>
  <c r="C365" i="19"/>
  <c r="D365" i="19"/>
  <c r="G365" i="19" s="1"/>
  <c r="C297" i="19"/>
  <c r="D297" i="19"/>
  <c r="G297" i="19" s="1"/>
  <c r="C218" i="19"/>
  <c r="D218" i="19"/>
  <c r="G218" i="19" s="1"/>
  <c r="C101" i="19"/>
  <c r="D101" i="19"/>
  <c r="G101" i="19" s="1"/>
  <c r="C344" i="19"/>
  <c r="D344" i="19"/>
  <c r="G344" i="19" s="1"/>
  <c r="C269" i="19"/>
  <c r="D269" i="19"/>
  <c r="D55" i="19"/>
  <c r="C55" i="19"/>
  <c r="C328" i="19"/>
  <c r="D328" i="19"/>
  <c r="G328" i="19" s="1"/>
  <c r="C174" i="19"/>
  <c r="D174" i="19"/>
  <c r="AF85" i="6"/>
  <c r="D36" i="19"/>
  <c r="G36" i="19" s="1"/>
  <c r="C36" i="19"/>
  <c r="C67" i="19"/>
  <c r="D67" i="19"/>
  <c r="G67" i="19" s="1"/>
  <c r="I86" i="15"/>
  <c r="F86" i="8"/>
  <c r="U86" i="10"/>
  <c r="N86" i="5"/>
  <c r="G86" i="5"/>
  <c r="AC86" i="6"/>
  <c r="G86" i="6"/>
  <c r="J86" i="6"/>
  <c r="M86" i="6"/>
  <c r="N86" i="6"/>
  <c r="D120" i="19"/>
  <c r="G120" i="19" s="1"/>
  <c r="C120" i="19"/>
  <c r="D30" i="19"/>
  <c r="G30" i="19" s="1"/>
  <c r="C30" i="19"/>
  <c r="C266" i="19"/>
  <c r="D266" i="19"/>
  <c r="G266" i="19" s="1"/>
  <c r="D176" i="19"/>
  <c r="G176" i="19" s="1"/>
  <c r="C176" i="19"/>
  <c r="C104" i="19"/>
  <c r="D104" i="19"/>
  <c r="G104" i="19" s="1"/>
  <c r="C41" i="19"/>
  <c r="D41" i="19"/>
  <c r="G41" i="19" s="1"/>
  <c r="D157" i="19"/>
  <c r="G157" i="19" s="1"/>
  <c r="C157" i="19"/>
  <c r="C126" i="19"/>
  <c r="D126" i="19"/>
  <c r="C62" i="19"/>
  <c r="D62" i="19"/>
  <c r="G62" i="19" s="1"/>
  <c r="C102" i="19"/>
  <c r="D102" i="19"/>
  <c r="C25" i="19"/>
  <c r="D25" i="19"/>
  <c r="G25" i="19" s="1"/>
  <c r="D219" i="19"/>
  <c r="G219" i="19" s="1"/>
  <c r="C219" i="19"/>
  <c r="C130" i="19"/>
  <c r="D130" i="19"/>
  <c r="G130" i="19" s="1"/>
  <c r="C78" i="19"/>
  <c r="D78" i="19"/>
  <c r="H86" i="7"/>
  <c r="G86" i="7"/>
  <c r="W86" i="11"/>
  <c r="P86" i="11"/>
  <c r="G86" i="15"/>
  <c r="N86" i="15"/>
  <c r="I86" i="12"/>
  <c r="M86" i="8"/>
  <c r="P86" i="12"/>
  <c r="R86" i="12"/>
  <c r="V86" i="12"/>
  <c r="X86" i="12"/>
  <c r="AB86" i="5"/>
  <c r="Y86" i="9"/>
  <c r="N86" i="9"/>
  <c r="P86" i="9"/>
  <c r="Q86" i="9"/>
  <c r="S86" i="9"/>
  <c r="Q86" i="14"/>
  <c r="AC86" i="14"/>
  <c r="AE86" i="14"/>
  <c r="C193" i="19"/>
  <c r="D193" i="19"/>
  <c r="T42" i="19"/>
  <c r="E42" i="19"/>
  <c r="D86" i="13"/>
  <c r="T321" i="19"/>
  <c r="E321" i="19"/>
  <c r="C15" i="19"/>
  <c r="D15" i="19"/>
  <c r="D34" i="19"/>
  <c r="G34" i="19" s="1"/>
  <c r="C34" i="19"/>
  <c r="V86" i="15"/>
  <c r="AD86" i="15"/>
  <c r="Z86" i="5"/>
  <c r="C84" i="19"/>
  <c r="D84" i="19"/>
  <c r="G84" i="19" s="1"/>
  <c r="D290" i="19"/>
  <c r="C290" i="19"/>
  <c r="D256" i="19"/>
  <c r="G256" i="19" s="1"/>
  <c r="C256" i="19"/>
  <c r="D159" i="19"/>
  <c r="C159" i="19"/>
  <c r="C93" i="19"/>
  <c r="D93" i="19"/>
  <c r="G93" i="19" s="1"/>
  <c r="D27" i="19"/>
  <c r="G27" i="19" s="1"/>
  <c r="C27" i="19"/>
  <c r="C147" i="19"/>
  <c r="D147" i="19"/>
  <c r="D110" i="19"/>
  <c r="C110" i="19"/>
  <c r="C18" i="19"/>
  <c r="D18" i="19"/>
  <c r="D59" i="19"/>
  <c r="C59" i="19"/>
  <c r="D292" i="19"/>
  <c r="C292" i="19"/>
  <c r="C179" i="19"/>
  <c r="D179" i="19"/>
  <c r="G179" i="19" s="1"/>
  <c r="D121" i="19"/>
  <c r="G121" i="19" s="1"/>
  <c r="C121" i="19"/>
  <c r="C66" i="19"/>
  <c r="D66" i="19"/>
  <c r="G66" i="19" s="1"/>
  <c r="U86" i="11"/>
  <c r="Z86" i="11"/>
  <c r="O86" i="9"/>
  <c r="H86" i="8"/>
  <c r="J86" i="8"/>
  <c r="T86" i="9"/>
  <c r="AE86" i="13"/>
  <c r="O86" i="13"/>
  <c r="F86" i="13"/>
  <c r="G86" i="13"/>
  <c r="W86" i="10"/>
  <c r="G86" i="10"/>
  <c r="I86" i="14"/>
  <c r="C53" i="19"/>
  <c r="D53" i="19"/>
  <c r="G53" i="19" s="1"/>
  <c r="C32" i="19"/>
  <c r="D32" i="19"/>
  <c r="C85" i="19"/>
  <c r="D85" i="19"/>
  <c r="G85" i="19" s="1"/>
  <c r="X86" i="10"/>
  <c r="Y86" i="14"/>
  <c r="C168" i="19"/>
  <c r="D168" i="19"/>
  <c r="D149" i="19"/>
  <c r="G149" i="19" s="1"/>
  <c r="C149" i="19"/>
  <c r="C16" i="19"/>
  <c r="D16" i="19"/>
  <c r="G16" i="19" s="1"/>
  <c r="R86" i="15"/>
  <c r="S86" i="10"/>
  <c r="Y3" i="4"/>
  <c r="Y86" i="4" s="1"/>
  <c r="Z3" i="4"/>
  <c r="Z86" i="4" s="1"/>
  <c r="AD3" i="4"/>
  <c r="AD86" i="4" s="1"/>
  <c r="H86" i="6"/>
  <c r="C77" i="19"/>
  <c r="D77" i="19"/>
  <c r="G77" i="19" s="1"/>
  <c r="C288" i="19"/>
  <c r="D288" i="19"/>
  <c r="G288" i="19" s="1"/>
  <c r="C252" i="19"/>
  <c r="D252" i="19"/>
  <c r="G252" i="19" s="1"/>
  <c r="C155" i="19"/>
  <c r="D155" i="19"/>
  <c r="C91" i="19"/>
  <c r="D91" i="19"/>
  <c r="C23" i="19"/>
  <c r="D23" i="19"/>
  <c r="D144" i="19"/>
  <c r="G144" i="19" s="1"/>
  <c r="C144" i="19"/>
  <c r="C99" i="19"/>
  <c r="D99" i="19"/>
  <c r="D154" i="19"/>
  <c r="C154" i="19"/>
  <c r="C54" i="19"/>
  <c r="D54" i="19"/>
  <c r="D284" i="19"/>
  <c r="C284" i="19"/>
  <c r="C177" i="19"/>
  <c r="D177" i="19"/>
  <c r="G177" i="19" s="1"/>
  <c r="C113" i="19"/>
  <c r="D113" i="19"/>
  <c r="C61" i="19"/>
  <c r="D61" i="19"/>
  <c r="Z86" i="7"/>
  <c r="L86" i="7"/>
  <c r="I86" i="11"/>
  <c r="AB86" i="11"/>
  <c r="AC86" i="11"/>
  <c r="J86" i="15"/>
  <c r="M86" i="15"/>
  <c r="E86" i="12"/>
  <c r="P86" i="8"/>
  <c r="G86" i="8"/>
  <c r="AE86" i="8"/>
  <c r="L86" i="12"/>
  <c r="O86" i="12"/>
  <c r="F86" i="5"/>
  <c r="Q86" i="5"/>
  <c r="AE86" i="9"/>
  <c r="J86" i="9"/>
  <c r="M86" i="9"/>
  <c r="R86" i="13"/>
  <c r="K86" i="13"/>
  <c r="N86" i="13"/>
  <c r="P86" i="13"/>
  <c r="Q86" i="13"/>
  <c r="S86" i="13"/>
  <c r="X86" i="8"/>
  <c r="T86" i="10"/>
  <c r="V86" i="10"/>
  <c r="Y86" i="10"/>
  <c r="Z86" i="10"/>
  <c r="AB86" i="10"/>
  <c r="T86" i="14"/>
  <c r="C124" i="19"/>
  <c r="D124" i="19"/>
  <c r="G124" i="19" s="1"/>
  <c r="C129" i="19"/>
  <c r="D129" i="19"/>
  <c r="G129" i="19" s="1"/>
  <c r="T86" i="6"/>
  <c r="Y86" i="6"/>
  <c r="C108" i="19"/>
  <c r="D108" i="19"/>
  <c r="G108" i="19" s="1"/>
  <c r="C262" i="19"/>
  <c r="D262" i="19"/>
  <c r="G262" i="19" s="1"/>
  <c r="C100" i="19"/>
  <c r="D100" i="19"/>
  <c r="G100" i="19" s="1"/>
  <c r="C114" i="19"/>
  <c r="D114" i="19"/>
  <c r="D48" i="19"/>
  <c r="C48" i="19"/>
  <c r="C76" i="19"/>
  <c r="D76" i="19"/>
  <c r="G76" i="19" s="1"/>
  <c r="C203" i="19"/>
  <c r="D203" i="19"/>
  <c r="G203" i="19" s="1"/>
  <c r="D125" i="19"/>
  <c r="C125" i="19"/>
  <c r="T86" i="7"/>
  <c r="AA86" i="11"/>
  <c r="T86" i="8"/>
  <c r="D3" i="4"/>
  <c r="D86" i="4" s="1"/>
  <c r="K86" i="5"/>
  <c r="S86" i="6"/>
  <c r="U86" i="6"/>
  <c r="P86" i="6"/>
  <c r="D141" i="19"/>
  <c r="G141" i="19" s="1"/>
  <c r="C141" i="19"/>
  <c r="D71" i="19"/>
  <c r="G71" i="19" s="1"/>
  <c r="C71" i="19"/>
  <c r="C282" i="19"/>
  <c r="D282" i="19"/>
  <c r="C236" i="19"/>
  <c r="D236" i="19"/>
  <c r="C145" i="19"/>
  <c r="D145" i="19"/>
  <c r="D88" i="19"/>
  <c r="G88" i="19" s="1"/>
  <c r="C88" i="19"/>
  <c r="C139" i="19"/>
  <c r="D139" i="19"/>
  <c r="G139" i="19" s="1"/>
  <c r="C86" i="19"/>
  <c r="D86" i="19"/>
  <c r="C146" i="19"/>
  <c r="D146" i="19"/>
  <c r="D50" i="19"/>
  <c r="C50" i="19"/>
  <c r="D276" i="19"/>
  <c r="C276" i="19"/>
  <c r="C166" i="19"/>
  <c r="D166" i="19"/>
  <c r="C109" i="19"/>
  <c r="D109" i="19"/>
  <c r="D49" i="19"/>
  <c r="G49" i="19" s="1"/>
  <c r="C49" i="19"/>
  <c r="O86" i="11"/>
  <c r="Q86" i="11"/>
  <c r="E86" i="15"/>
  <c r="H86" i="15"/>
  <c r="K86" i="15"/>
  <c r="X86" i="15"/>
  <c r="U86" i="8"/>
  <c r="I86" i="8"/>
  <c r="K86" i="8"/>
  <c r="Q86" i="8"/>
  <c r="Q86" i="12"/>
  <c r="I86" i="9"/>
  <c r="I86" i="13"/>
  <c r="V86" i="13"/>
  <c r="X86" i="13"/>
  <c r="AA86" i="13"/>
  <c r="AB86" i="13"/>
  <c r="AD86" i="13"/>
  <c r="AB86" i="14"/>
  <c r="D268" i="19"/>
  <c r="G268" i="19" s="1"/>
  <c r="C268" i="19"/>
  <c r="C161" i="19"/>
  <c r="D161" i="19"/>
  <c r="G161" i="19" s="1"/>
  <c r="C106" i="19"/>
  <c r="D106" i="19"/>
  <c r="G106" i="19" s="1"/>
  <c r="C135" i="19"/>
  <c r="D135" i="19"/>
  <c r="AA86" i="5"/>
  <c r="W85" i="6"/>
  <c r="W86" i="6"/>
  <c r="C134" i="19"/>
  <c r="D134" i="19"/>
  <c r="D57" i="19"/>
  <c r="G57" i="19" s="1"/>
  <c r="C57" i="19"/>
  <c r="C278" i="19"/>
  <c r="D278" i="19"/>
  <c r="C210" i="19"/>
  <c r="D210" i="19"/>
  <c r="D133" i="19"/>
  <c r="G133" i="19" s="1"/>
  <c r="C133" i="19"/>
  <c r="C83" i="19"/>
  <c r="D83" i="19"/>
  <c r="C173" i="19"/>
  <c r="D173" i="19"/>
  <c r="G173" i="19" s="1"/>
  <c r="C136" i="19"/>
  <c r="D136" i="19"/>
  <c r="D80" i="19"/>
  <c r="G80" i="19" s="1"/>
  <c r="C80" i="19"/>
  <c r="D143" i="19"/>
  <c r="C143" i="19"/>
  <c r="C47" i="19"/>
  <c r="D47" i="19"/>
  <c r="D264" i="19"/>
  <c r="G264" i="19" s="1"/>
  <c r="C264" i="19"/>
  <c r="C156" i="19"/>
  <c r="D156" i="19"/>
  <c r="G156" i="19" s="1"/>
  <c r="C98" i="19"/>
  <c r="D98" i="19"/>
  <c r="G98" i="19" s="1"/>
  <c r="D46" i="19"/>
  <c r="C46" i="19"/>
  <c r="D86" i="7"/>
  <c r="S86" i="15"/>
  <c r="U86" i="15"/>
  <c r="S86" i="8"/>
  <c r="Z86" i="8"/>
  <c r="AA86" i="8"/>
  <c r="AB86" i="12"/>
  <c r="J86" i="5"/>
  <c r="W86" i="9"/>
  <c r="D86" i="9"/>
  <c r="T86" i="13"/>
  <c r="I86" i="10"/>
  <c r="K86" i="11"/>
  <c r="C116" i="19"/>
  <c r="D116" i="19"/>
  <c r="G116" i="19" s="1"/>
  <c r="C245" i="19"/>
  <c r="D245" i="19"/>
  <c r="G245" i="19" s="1"/>
  <c r="C75" i="19"/>
  <c r="D75" i="19"/>
  <c r="P3" i="4"/>
  <c r="P86" i="4" s="1"/>
  <c r="C128" i="19"/>
  <c r="D128" i="19"/>
  <c r="C44" i="19"/>
  <c r="D44" i="19"/>
  <c r="G44" i="19" s="1"/>
  <c r="D275" i="19"/>
  <c r="C275" i="19"/>
  <c r="C206" i="19"/>
  <c r="D206" i="19"/>
  <c r="G206" i="19" s="1"/>
  <c r="C123" i="19"/>
  <c r="D123" i="19"/>
  <c r="D69" i="19"/>
  <c r="G69" i="19" s="1"/>
  <c r="C69" i="19"/>
  <c r="C167" i="19"/>
  <c r="D167" i="19"/>
  <c r="G167" i="19" s="1"/>
  <c r="C131" i="19"/>
  <c r="D131" i="19"/>
  <c r="G131" i="19" s="1"/>
  <c r="C72" i="19"/>
  <c r="D72" i="19"/>
  <c r="C118" i="19"/>
  <c r="D118" i="19"/>
  <c r="G118" i="19" s="1"/>
  <c r="C38" i="19"/>
  <c r="D38" i="19"/>
  <c r="G38" i="19" s="1"/>
  <c r="D250" i="19"/>
  <c r="G250" i="19" s="1"/>
  <c r="C250" i="19"/>
  <c r="D142" i="19"/>
  <c r="G142" i="19" s="1"/>
  <c r="C142" i="19"/>
  <c r="D89" i="19"/>
  <c r="G89" i="19" s="1"/>
  <c r="C89" i="19"/>
  <c r="D9" i="19"/>
  <c r="C9" i="19"/>
  <c r="K86" i="7"/>
  <c r="AE86" i="7"/>
  <c r="AD86" i="11"/>
  <c r="AC86" i="15"/>
  <c r="O86" i="7"/>
  <c r="AD86" i="8"/>
  <c r="F86" i="12"/>
  <c r="AE86" i="12"/>
  <c r="AC86" i="9"/>
  <c r="H86" i="14"/>
  <c r="G86" i="14"/>
  <c r="J86" i="14"/>
  <c r="M86" i="14"/>
  <c r="N86" i="14"/>
  <c r="O86" i="14"/>
  <c r="E348" i="19"/>
  <c r="E31" i="19"/>
  <c r="T31" i="19"/>
  <c r="E10" i="19"/>
  <c r="T10" i="19"/>
  <c r="S7" i="19"/>
  <c r="AF3" i="4"/>
  <c r="AF86" i="4" s="1"/>
  <c r="E3" i="4"/>
  <c r="E86" i="4" s="1"/>
  <c r="S3" i="4"/>
  <c r="S86" i="4" s="1"/>
  <c r="AE3" i="4"/>
  <c r="AE86" i="4" s="1"/>
  <c r="Q3" i="4"/>
  <c r="Q86" i="4" s="1"/>
  <c r="H3" i="4"/>
  <c r="H86" i="4" s="1"/>
  <c r="AG3" i="4"/>
  <c r="AG86" i="4" s="1"/>
  <c r="U3" i="4"/>
  <c r="U86" i="4" s="1"/>
  <c r="X3" i="4"/>
  <c r="X86" i="4" s="1"/>
  <c r="K3" i="4"/>
  <c r="K86" i="4" s="1"/>
  <c r="AC3" i="4"/>
  <c r="AC86" i="4" s="1"/>
  <c r="AH3" i="4"/>
  <c r="AH86" i="4" s="1"/>
  <c r="T3" i="4"/>
  <c r="T86" i="4" s="1"/>
  <c r="AB3" i="4"/>
  <c r="AB86" i="4" s="1"/>
  <c r="F3" i="4"/>
  <c r="F86" i="4" s="1"/>
  <c r="I3" i="4"/>
  <c r="I86" i="4" s="1"/>
  <c r="W3" i="4"/>
  <c r="W86" i="4" s="1"/>
  <c r="AA3" i="4"/>
  <c r="AA86" i="4" s="1"/>
  <c r="J3" i="4"/>
  <c r="J86" i="4" s="1"/>
  <c r="R3" i="4"/>
  <c r="R86" i="4" s="1"/>
  <c r="L3" i="4"/>
  <c r="L86" i="4" s="1"/>
  <c r="T20" i="19" l="1"/>
  <c r="AH101" i="7"/>
  <c r="AH107" i="7"/>
  <c r="AH103" i="7"/>
  <c r="AH106" i="7"/>
  <c r="AH104" i="7"/>
  <c r="E327" i="19"/>
  <c r="S327" i="19" s="1"/>
  <c r="C6" i="16"/>
  <c r="R372" i="19"/>
  <c r="V372" i="19"/>
  <c r="T224" i="19"/>
  <c r="E224" i="19"/>
  <c r="S224" i="19" s="1"/>
  <c r="J3" i="3"/>
  <c r="C2" i="16" s="1"/>
  <c r="S372" i="19"/>
  <c r="F86" i="11"/>
  <c r="T329" i="19"/>
  <c r="E329" i="19"/>
  <c r="S329" i="19" s="1"/>
  <c r="E17" i="3"/>
  <c r="AD86" i="7"/>
  <c r="T11" i="19"/>
  <c r="J86" i="13"/>
  <c r="S189" i="19"/>
  <c r="AG103" i="5"/>
  <c r="AG104" i="5"/>
  <c r="AG105" i="5"/>
  <c r="AG106" i="5"/>
  <c r="AG107" i="5"/>
  <c r="AG101" i="5"/>
  <c r="AG102" i="5"/>
  <c r="AH104" i="5"/>
  <c r="AH105" i="5"/>
  <c r="AH106" i="5"/>
  <c r="AH107" i="5"/>
  <c r="AH103" i="5"/>
  <c r="AH101" i="5"/>
  <c r="AH102" i="5"/>
  <c r="AH102" i="12"/>
  <c r="AH103" i="12"/>
  <c r="AH104" i="12"/>
  <c r="AH105" i="12"/>
  <c r="AH106" i="12"/>
  <c r="AH107" i="12"/>
  <c r="AH101" i="12"/>
  <c r="AH107" i="9"/>
  <c r="AH101" i="9"/>
  <c r="AH102" i="9"/>
  <c r="AH103" i="9"/>
  <c r="AH104" i="9"/>
  <c r="AH105" i="9"/>
  <c r="AH106" i="9"/>
  <c r="U168" i="19"/>
  <c r="Q168" i="19" s="1"/>
  <c r="V168" i="19" s="1"/>
  <c r="U86" i="19"/>
  <c r="Q86" i="19" s="1"/>
  <c r="V86" i="19" s="1"/>
  <c r="U200" i="19"/>
  <c r="Q200" i="19" s="1"/>
  <c r="V200" i="19" s="1"/>
  <c r="U143" i="19"/>
  <c r="Q143" i="19" s="1"/>
  <c r="V143" i="19" s="1"/>
  <c r="S8" i="19"/>
  <c r="E38" i="4" s="1"/>
  <c r="L8" i="19"/>
  <c r="G61" i="19"/>
  <c r="G148" i="19"/>
  <c r="E148" i="19" s="1"/>
  <c r="G128" i="19"/>
  <c r="G367" i="19"/>
  <c r="G110" i="19"/>
  <c r="G159" i="19"/>
  <c r="T8" i="19"/>
  <c r="G147" i="19"/>
  <c r="E147" i="19" s="1"/>
  <c r="T12" i="19"/>
  <c r="L52" i="19"/>
  <c r="P52" i="19" s="1"/>
  <c r="E295" i="19"/>
  <c r="S295" i="19" s="1"/>
  <c r="T295" i="19"/>
  <c r="T132" i="19"/>
  <c r="T267" i="19"/>
  <c r="S12" i="19"/>
  <c r="I38" i="4" s="1"/>
  <c r="L12" i="19"/>
  <c r="P12" i="19" s="1"/>
  <c r="S132" i="19"/>
  <c r="L132" i="19"/>
  <c r="P132" i="19" s="1"/>
  <c r="S11" i="19"/>
  <c r="L11" i="19"/>
  <c r="P11" i="19" s="1"/>
  <c r="S20" i="19"/>
  <c r="Q38" i="4" s="1"/>
  <c r="L20" i="19"/>
  <c r="P20" i="19" s="1"/>
  <c r="G75" i="19"/>
  <c r="G46" i="19"/>
  <c r="E46" i="19" s="1"/>
  <c r="G135" i="19"/>
  <c r="G166" i="19"/>
  <c r="G86" i="19"/>
  <c r="G236" i="19"/>
  <c r="G48" i="19"/>
  <c r="T48" i="19" s="1"/>
  <c r="G168" i="19"/>
  <c r="G292" i="19"/>
  <c r="E292" i="19" s="1"/>
  <c r="G352" i="19"/>
  <c r="G195" i="19"/>
  <c r="G14" i="19"/>
  <c r="G331" i="19"/>
  <c r="G368" i="19"/>
  <c r="G127" i="19"/>
  <c r="G83" i="19"/>
  <c r="G114" i="19"/>
  <c r="E114" i="19" s="1"/>
  <c r="G284" i="19"/>
  <c r="G193" i="19"/>
  <c r="T193" i="19" s="1"/>
  <c r="G212" i="19"/>
  <c r="G17" i="19"/>
  <c r="G259" i="19"/>
  <c r="G151" i="19"/>
  <c r="G28" i="19"/>
  <c r="T28" i="19" s="1"/>
  <c r="E97" i="19"/>
  <c r="G123" i="19"/>
  <c r="G275" i="19"/>
  <c r="G143" i="19"/>
  <c r="G54" i="19"/>
  <c r="G23" i="19"/>
  <c r="E23" i="19" s="1"/>
  <c r="G59" i="19"/>
  <c r="G290" i="19"/>
  <c r="G15" i="19"/>
  <c r="G126" i="19"/>
  <c r="G298" i="19"/>
  <c r="G356" i="19"/>
  <c r="E356" i="19" s="1"/>
  <c r="G172" i="19"/>
  <c r="G243" i="19"/>
  <c r="G96" i="19"/>
  <c r="G358" i="19"/>
  <c r="G359" i="19"/>
  <c r="G19" i="19"/>
  <c r="G241" i="19"/>
  <c r="G337" i="19"/>
  <c r="G312" i="19"/>
  <c r="G207" i="19"/>
  <c r="G215" i="19"/>
  <c r="G326" i="19"/>
  <c r="E326" i="19" s="1"/>
  <c r="G244" i="19"/>
  <c r="E244" i="19" s="1"/>
  <c r="G210" i="19"/>
  <c r="G9" i="19"/>
  <c r="G134" i="19"/>
  <c r="G276" i="19"/>
  <c r="G18" i="19"/>
  <c r="G55" i="19"/>
  <c r="G274" i="19"/>
  <c r="G343" i="19"/>
  <c r="G310" i="19"/>
  <c r="G181" i="19"/>
  <c r="G347" i="19"/>
  <c r="E347" i="19" s="1"/>
  <c r="S347" i="19" s="1"/>
  <c r="G204" i="19"/>
  <c r="G225" i="19"/>
  <c r="E225" i="19" s="1"/>
  <c r="T314" i="19"/>
  <c r="G72" i="19"/>
  <c r="G136" i="19"/>
  <c r="G50" i="19"/>
  <c r="G282" i="19"/>
  <c r="T282" i="19" s="1"/>
  <c r="G125" i="19"/>
  <c r="G113" i="19"/>
  <c r="G91" i="19"/>
  <c r="G269" i="19"/>
  <c r="G35" i="19"/>
  <c r="G369" i="19"/>
  <c r="G316" i="19"/>
  <c r="G304" i="19"/>
  <c r="G199" i="19"/>
  <c r="G205" i="19"/>
  <c r="G247" i="19"/>
  <c r="G271" i="19"/>
  <c r="G285" i="19"/>
  <c r="G229" i="19"/>
  <c r="T229" i="19" s="1"/>
  <c r="G342" i="19"/>
  <c r="E342" i="19" s="1"/>
  <c r="G94" i="19"/>
  <c r="E94" i="19" s="1"/>
  <c r="G335" i="19"/>
  <c r="G217" i="19"/>
  <c r="G272" i="19"/>
  <c r="G115" i="19"/>
  <c r="G305" i="19"/>
  <c r="G307" i="19"/>
  <c r="G371" i="19"/>
  <c r="G325" i="19"/>
  <c r="E51" i="19"/>
  <c r="E13" i="19"/>
  <c r="G73" i="19"/>
  <c r="G21" i="19"/>
  <c r="G109" i="19"/>
  <c r="G146" i="19"/>
  <c r="G145" i="19"/>
  <c r="T145" i="19" s="1"/>
  <c r="G99" i="19"/>
  <c r="G155" i="19"/>
  <c r="G32" i="19"/>
  <c r="G78" i="19"/>
  <c r="G102" i="19"/>
  <c r="E102" i="19" s="1"/>
  <c r="G174" i="19"/>
  <c r="G105" i="19"/>
  <c r="G313" i="19"/>
  <c r="G22" i="19"/>
  <c r="G211" i="19"/>
  <c r="G230" i="19"/>
  <c r="G249" i="19"/>
  <c r="G223" i="19"/>
  <c r="G39" i="19"/>
  <c r="G251" i="19"/>
  <c r="E251" i="19" s="1"/>
  <c r="G58" i="19"/>
  <c r="E58" i="19" s="1"/>
  <c r="G154" i="19"/>
  <c r="G47" i="19"/>
  <c r="G278" i="19"/>
  <c r="E278" i="19" s="1"/>
  <c r="G33" i="19"/>
  <c r="G238" i="19"/>
  <c r="G255" i="19"/>
  <c r="G339" i="19"/>
  <c r="G221" i="19"/>
  <c r="E221" i="19" s="1"/>
  <c r="G29" i="19"/>
  <c r="G26" i="19"/>
  <c r="T189" i="19"/>
  <c r="S314" i="19"/>
  <c r="L224" i="19"/>
  <c r="P224" i="19" s="1"/>
  <c r="R38" i="5"/>
  <c r="E188" i="19"/>
  <c r="T188" i="19"/>
  <c r="E140" i="19"/>
  <c r="T140" i="19"/>
  <c r="L327" i="19"/>
  <c r="P327" i="19" s="1"/>
  <c r="T246" i="19"/>
  <c r="E246" i="19"/>
  <c r="E24" i="19"/>
  <c r="T24" i="19"/>
  <c r="E191" i="19"/>
  <c r="T191" i="19"/>
  <c r="T184" i="19"/>
  <c r="E184" i="19"/>
  <c r="E68" i="19"/>
  <c r="T68" i="19"/>
  <c r="T351" i="19"/>
  <c r="E351" i="19"/>
  <c r="E37" i="19"/>
  <c r="T37" i="19"/>
  <c r="E164" i="19"/>
  <c r="T164" i="19"/>
  <c r="E265" i="19"/>
  <c r="T265" i="19"/>
  <c r="E234" i="19"/>
  <c r="T234" i="19"/>
  <c r="E153" i="19"/>
  <c r="T153" i="19"/>
  <c r="T218" i="19"/>
  <c r="E218" i="19"/>
  <c r="E357" i="19"/>
  <c r="T357" i="19"/>
  <c r="E340" i="19"/>
  <c r="T340" i="19"/>
  <c r="E273" i="19"/>
  <c r="T273" i="19"/>
  <c r="T119" i="19"/>
  <c r="E119" i="19"/>
  <c r="T239" i="19"/>
  <c r="E239" i="19"/>
  <c r="E317" i="19"/>
  <c r="T317" i="19"/>
  <c r="T353" i="19"/>
  <c r="E353" i="19"/>
  <c r="E299" i="19"/>
  <c r="T299" i="19"/>
  <c r="E323" i="19"/>
  <c r="T323" i="19"/>
  <c r="E187" i="19"/>
  <c r="T187" i="19"/>
  <c r="E194" i="19"/>
  <c r="T194" i="19"/>
  <c r="E81" i="19"/>
  <c r="T81" i="19"/>
  <c r="E332" i="19"/>
  <c r="T332" i="19"/>
  <c r="E169" i="19"/>
  <c r="T169" i="19"/>
  <c r="E291" i="19"/>
  <c r="T291" i="19"/>
  <c r="T162" i="19"/>
  <c r="E162" i="19"/>
  <c r="E263" i="19"/>
  <c r="T263" i="19"/>
  <c r="T82" i="19"/>
  <c r="E82" i="19"/>
  <c r="T95" i="19"/>
  <c r="E95" i="19"/>
  <c r="T231" i="19"/>
  <c r="E231" i="19"/>
  <c r="E170" i="19"/>
  <c r="T170" i="19"/>
  <c r="E286" i="19"/>
  <c r="T286" i="19"/>
  <c r="E334" i="19"/>
  <c r="T334" i="19"/>
  <c r="E201" i="19"/>
  <c r="T201" i="19"/>
  <c r="T186" i="19"/>
  <c r="E186" i="19"/>
  <c r="T208" i="19"/>
  <c r="E208" i="19"/>
  <c r="E202" i="19"/>
  <c r="T202" i="19"/>
  <c r="E309" i="19"/>
  <c r="T309" i="19"/>
  <c r="T248" i="19"/>
  <c r="E248" i="19"/>
  <c r="T87" i="19"/>
  <c r="E87" i="19"/>
  <c r="E345" i="19"/>
  <c r="T345" i="19"/>
  <c r="E233" i="19"/>
  <c r="T233" i="19"/>
  <c r="E354" i="19"/>
  <c r="T354" i="19"/>
  <c r="E163" i="19"/>
  <c r="T163" i="19"/>
  <c r="T226" i="19"/>
  <c r="E226" i="19"/>
  <c r="T361" i="19"/>
  <c r="E361" i="19"/>
  <c r="T346" i="19"/>
  <c r="E346" i="19"/>
  <c r="T197" i="19"/>
  <c r="E197" i="19"/>
  <c r="E150" i="19"/>
  <c r="T150" i="19"/>
  <c r="T333" i="19"/>
  <c r="E333" i="19"/>
  <c r="T289" i="19"/>
  <c r="E289" i="19"/>
  <c r="E180" i="19"/>
  <c r="T180" i="19"/>
  <c r="E324" i="19"/>
  <c r="T324" i="19"/>
  <c r="E355" i="19"/>
  <c r="T355" i="19"/>
  <c r="T63" i="19"/>
  <c r="E63" i="19"/>
  <c r="E240" i="19"/>
  <c r="T240" i="19"/>
  <c r="T242" i="19"/>
  <c r="E242" i="19"/>
  <c r="T270" i="19"/>
  <c r="E270" i="19"/>
  <c r="E209" i="19"/>
  <c r="T209" i="19"/>
  <c r="E257" i="19"/>
  <c r="T257" i="19"/>
  <c r="E185" i="19"/>
  <c r="T185" i="19"/>
  <c r="E60" i="19"/>
  <c r="T60" i="19"/>
  <c r="T366" i="19"/>
  <c r="E366" i="19"/>
  <c r="T112" i="19"/>
  <c r="E112" i="19" s="1"/>
  <c r="T328" i="19"/>
  <c r="E328" i="19"/>
  <c r="T344" i="19"/>
  <c r="E344" i="19"/>
  <c r="T220" i="19"/>
  <c r="E220" i="19" s="1"/>
  <c r="E302" i="19"/>
  <c r="T302" i="19"/>
  <c r="T171" i="19"/>
  <c r="E171" i="19"/>
  <c r="E301" i="19"/>
  <c r="T301" i="19"/>
  <c r="T311" i="19"/>
  <c r="E311" i="19"/>
  <c r="T160" i="19"/>
  <c r="E160" i="19"/>
  <c r="E65" i="19"/>
  <c r="T65" i="19"/>
  <c r="T330" i="19"/>
  <c r="E330" i="19"/>
  <c r="T362" i="19"/>
  <c r="E362" i="19"/>
  <c r="E213" i="19"/>
  <c r="T213" i="19"/>
  <c r="E283" i="19"/>
  <c r="T283" i="19"/>
  <c r="E222" i="19"/>
  <c r="T222" i="19"/>
  <c r="E158" i="19"/>
  <c r="T158" i="19"/>
  <c r="T56" i="19"/>
  <c r="E56" i="19" s="1"/>
  <c r="T308" i="19"/>
  <c r="E308" i="19"/>
  <c r="E370" i="19"/>
  <c r="T370" i="19"/>
  <c r="E297" i="19"/>
  <c r="T297" i="19"/>
  <c r="E350" i="19"/>
  <c r="T350" i="19"/>
  <c r="T122" i="19"/>
  <c r="E122" i="19"/>
  <c r="E360" i="19"/>
  <c r="T360" i="19"/>
  <c r="T232" i="19"/>
  <c r="E232" i="19"/>
  <c r="E45" i="19"/>
  <c r="T45" i="19"/>
  <c r="T216" i="19"/>
  <c r="E216" i="19"/>
  <c r="T349" i="19"/>
  <c r="E349" i="19"/>
  <c r="T296" i="19"/>
  <c r="E296" i="19"/>
  <c r="T237" i="19"/>
  <c r="E237" i="19"/>
  <c r="T70" i="19"/>
  <c r="E70" i="19"/>
  <c r="E43" i="19"/>
  <c r="T43" i="19"/>
  <c r="E235" i="19"/>
  <c r="T235" i="19"/>
  <c r="T261" i="19"/>
  <c r="E261" i="19"/>
  <c r="T200" i="19"/>
  <c r="E200" i="19"/>
  <c r="E92" i="19"/>
  <c r="T92" i="19"/>
  <c r="E294" i="19"/>
  <c r="T294" i="19"/>
  <c r="T364" i="19"/>
  <c r="E364" i="19"/>
  <c r="E260" i="19"/>
  <c r="T260" i="19"/>
  <c r="T303" i="19"/>
  <c r="E303" i="19"/>
  <c r="T320" i="19"/>
  <c r="E320" i="19"/>
  <c r="E103" i="19"/>
  <c r="T103" i="19"/>
  <c r="E228" i="19"/>
  <c r="T228" i="19"/>
  <c r="T192" i="19"/>
  <c r="E192" i="19"/>
  <c r="E74" i="19"/>
  <c r="T74" i="19"/>
  <c r="T306" i="19"/>
  <c r="E306" i="19"/>
  <c r="E280" i="19"/>
  <c r="T280" i="19"/>
  <c r="T40" i="19"/>
  <c r="E40" i="19"/>
  <c r="T165" i="19"/>
  <c r="E165" i="19"/>
  <c r="T287" i="19"/>
  <c r="E287" i="19"/>
  <c r="T279" i="19"/>
  <c r="E279" i="19"/>
  <c r="T258" i="19"/>
  <c r="E258" i="19"/>
  <c r="E214" i="19"/>
  <c r="T214" i="19"/>
  <c r="E101" i="19"/>
  <c r="T101" i="19"/>
  <c r="E365" i="19"/>
  <c r="T365" i="19"/>
  <c r="T79" i="19"/>
  <c r="E79" i="19"/>
  <c r="E318" i="19"/>
  <c r="T318" i="19"/>
  <c r="E182" i="19"/>
  <c r="T182" i="19"/>
  <c r="T64" i="19"/>
  <c r="E64" i="19"/>
  <c r="T254" i="19"/>
  <c r="E254" i="19"/>
  <c r="T117" i="19"/>
  <c r="E117" i="19" s="1"/>
  <c r="T322" i="19"/>
  <c r="E322" i="19"/>
  <c r="E190" i="19"/>
  <c r="T190" i="19"/>
  <c r="E196" i="19"/>
  <c r="T196" i="19"/>
  <c r="E300" i="19"/>
  <c r="T300" i="19"/>
  <c r="T90" i="19"/>
  <c r="E90" i="19"/>
  <c r="E315" i="19"/>
  <c r="T315" i="19"/>
  <c r="T338" i="19"/>
  <c r="E338" i="19"/>
  <c r="E363" i="19"/>
  <c r="T363" i="19"/>
  <c r="T152" i="19"/>
  <c r="E152" i="19"/>
  <c r="T175" i="19"/>
  <c r="E175" i="19"/>
  <c r="E277" i="19"/>
  <c r="T277" i="19"/>
  <c r="AH87" i="14"/>
  <c r="AH88" i="14" s="1"/>
  <c r="AH13" i="14" s="1"/>
  <c r="E77" i="19"/>
  <c r="T77" i="19"/>
  <c r="E281" i="19"/>
  <c r="T281" i="19"/>
  <c r="E30" i="19"/>
  <c r="T30" i="19"/>
  <c r="S10" i="19"/>
  <c r="G38" i="4" s="1"/>
  <c r="L10" i="19"/>
  <c r="T144" i="19"/>
  <c r="E144" i="19"/>
  <c r="E252" i="19"/>
  <c r="T252" i="19"/>
  <c r="U81" i="19"/>
  <c r="Q81" i="19" s="1"/>
  <c r="V81" i="19" s="1"/>
  <c r="N22" i="19"/>
  <c r="N78" i="19"/>
  <c r="N168" i="19"/>
  <c r="N154" i="19"/>
  <c r="N50" i="19"/>
  <c r="N166" i="19"/>
  <c r="N39" i="19"/>
  <c r="N92" i="19"/>
  <c r="N137" i="19"/>
  <c r="N158" i="19"/>
  <c r="N107" i="19"/>
  <c r="N131" i="19"/>
  <c r="N11" i="19"/>
  <c r="N59" i="19"/>
  <c r="N179" i="19"/>
  <c r="N53" i="19"/>
  <c r="N85" i="19"/>
  <c r="N125" i="19"/>
  <c r="N51" i="19"/>
  <c r="N117" i="19"/>
  <c r="N73" i="19"/>
  <c r="N116" i="19"/>
  <c r="N157" i="19"/>
  <c r="N32" i="19"/>
  <c r="N120" i="19"/>
  <c r="N104" i="19"/>
  <c r="N62" i="19"/>
  <c r="N15" i="19"/>
  <c r="N18" i="19"/>
  <c r="N23" i="19"/>
  <c r="N61" i="19"/>
  <c r="N141" i="19"/>
  <c r="N134" i="19"/>
  <c r="N278" i="19"/>
  <c r="N133" i="19"/>
  <c r="N264" i="19"/>
  <c r="N165" i="19"/>
  <c r="N171" i="19"/>
  <c r="N40" i="19"/>
  <c r="N228" i="19"/>
  <c r="N248" i="19"/>
  <c r="N55" i="19"/>
  <c r="N65" i="19"/>
  <c r="N270" i="19"/>
  <c r="N240" i="19"/>
  <c r="N87" i="19"/>
  <c r="N90" i="19"/>
  <c r="N60" i="19"/>
  <c r="N58" i="19"/>
  <c r="N30" i="19"/>
  <c r="N130" i="19"/>
  <c r="N20" i="19"/>
  <c r="N149" i="19"/>
  <c r="N155" i="19"/>
  <c r="N99" i="19"/>
  <c r="N54" i="19"/>
  <c r="N177" i="19"/>
  <c r="N282" i="19"/>
  <c r="N145" i="19"/>
  <c r="N139" i="19"/>
  <c r="N146" i="19"/>
  <c r="N109" i="19"/>
  <c r="N173" i="19"/>
  <c r="N80" i="19"/>
  <c r="N194" i="19"/>
  <c r="N181" i="19"/>
  <c r="N138" i="19"/>
  <c r="N96" i="19"/>
  <c r="N150" i="19"/>
  <c r="N148" i="19"/>
  <c r="N286" i="19"/>
  <c r="N253" i="19"/>
  <c r="N183" i="19"/>
  <c r="N52" i="19"/>
  <c r="N97" i="19"/>
  <c r="N279" i="19"/>
  <c r="N115" i="19"/>
  <c r="N161" i="19"/>
  <c r="N102" i="19"/>
  <c r="D38" i="4"/>
  <c r="N142" i="19"/>
  <c r="N75" i="19"/>
  <c r="N13" i="19"/>
  <c r="N112" i="19"/>
  <c r="N101" i="19"/>
  <c r="N180" i="19"/>
  <c r="N79" i="19"/>
  <c r="N135" i="19"/>
  <c r="N28" i="19"/>
  <c r="N121" i="19"/>
  <c r="N147" i="19"/>
  <c r="E219" i="19"/>
  <c r="T219" i="19"/>
  <c r="E57" i="19"/>
  <c r="T57" i="19"/>
  <c r="E49" i="19"/>
  <c r="T49" i="19"/>
  <c r="N274" i="19"/>
  <c r="N127" i="19"/>
  <c r="N45" i="19"/>
  <c r="N143" i="19"/>
  <c r="N8" i="19"/>
  <c r="N84" i="19"/>
  <c r="P314" i="19"/>
  <c r="T326" i="19"/>
  <c r="N128" i="19"/>
  <c r="N245" i="19"/>
  <c r="N63" i="19"/>
  <c r="N12" i="19"/>
  <c r="S31" i="19"/>
  <c r="AB38" i="4" s="1"/>
  <c r="L31" i="19"/>
  <c r="T336" i="19"/>
  <c r="E336" i="19"/>
  <c r="S348" i="19"/>
  <c r="L348" i="19"/>
  <c r="N295" i="19"/>
  <c r="N160" i="19"/>
  <c r="N82" i="19"/>
  <c r="N254" i="19"/>
  <c r="N174" i="19"/>
  <c r="E156" i="19"/>
  <c r="T156" i="19"/>
  <c r="N268" i="19"/>
  <c r="E88" i="19"/>
  <c r="T88" i="19"/>
  <c r="N108" i="19"/>
  <c r="E253" i="19"/>
  <c r="T253" i="19"/>
  <c r="N34" i="19"/>
  <c r="E41" i="19"/>
  <c r="T41" i="19"/>
  <c r="N36" i="19"/>
  <c r="T107" i="19"/>
  <c r="E107" i="19"/>
  <c r="N93" i="19"/>
  <c r="N188" i="19"/>
  <c r="M7" i="19"/>
  <c r="H2" i="19"/>
  <c r="J2" i="19" s="1"/>
  <c r="N118" i="19"/>
  <c r="N132" i="19"/>
  <c r="N81" i="19"/>
  <c r="N239" i="19"/>
  <c r="N46" i="19"/>
  <c r="N67" i="19"/>
  <c r="E341" i="19"/>
  <c r="T341" i="19"/>
  <c r="N98" i="19"/>
  <c r="N69" i="19"/>
  <c r="N9" i="19"/>
  <c r="N123" i="19"/>
  <c r="N105" i="19"/>
  <c r="N265" i="19"/>
  <c r="N70" i="19"/>
  <c r="N285" i="19"/>
  <c r="N162" i="19"/>
  <c r="T111" i="19"/>
  <c r="E111" i="19"/>
  <c r="T142" i="19"/>
  <c r="E142" i="19"/>
  <c r="T38" i="19"/>
  <c r="E38" i="19"/>
  <c r="T167" i="19"/>
  <c r="E167" i="19"/>
  <c r="E245" i="19"/>
  <c r="T245" i="19"/>
  <c r="E204" i="19"/>
  <c r="T204" i="19"/>
  <c r="E161" i="19"/>
  <c r="T161" i="19"/>
  <c r="T71" i="19"/>
  <c r="E71" i="19"/>
  <c r="E108" i="19"/>
  <c r="T108" i="19"/>
  <c r="E129" i="19"/>
  <c r="T129" i="19"/>
  <c r="E84" i="19"/>
  <c r="T84" i="19"/>
  <c r="E25" i="19"/>
  <c r="T25" i="19"/>
  <c r="T176" i="19"/>
  <c r="E176" i="19"/>
  <c r="E67" i="19"/>
  <c r="T67" i="19"/>
  <c r="E173" i="19"/>
  <c r="T173" i="19"/>
  <c r="E139" i="19"/>
  <c r="T139" i="19"/>
  <c r="E203" i="19"/>
  <c r="T203" i="19"/>
  <c r="E100" i="19"/>
  <c r="T100" i="19"/>
  <c r="S267" i="19"/>
  <c r="L267" i="19"/>
  <c r="E177" i="19"/>
  <c r="T177" i="19"/>
  <c r="T198" i="19"/>
  <c r="E198" i="19"/>
  <c r="E93" i="19"/>
  <c r="T93" i="19"/>
  <c r="S321" i="19"/>
  <c r="L321" i="19"/>
  <c r="T178" i="19"/>
  <c r="E178" i="19"/>
  <c r="F11" i="20"/>
  <c r="E121" i="19"/>
  <c r="T121" i="19"/>
  <c r="T256" i="19"/>
  <c r="E256" i="19"/>
  <c r="S42" i="19"/>
  <c r="H38" i="5" s="1"/>
  <c r="L42" i="19"/>
  <c r="T130" i="19"/>
  <c r="E130" i="19"/>
  <c r="E266" i="19"/>
  <c r="T266" i="19"/>
  <c r="E137" i="19"/>
  <c r="T137" i="19"/>
  <c r="T131" i="19"/>
  <c r="E131" i="19"/>
  <c r="T98" i="19"/>
  <c r="E98" i="19"/>
  <c r="T264" i="19"/>
  <c r="E264" i="19" s="1"/>
  <c r="T80" i="19"/>
  <c r="E80" i="19"/>
  <c r="T133" i="19"/>
  <c r="E133" i="19"/>
  <c r="T288" i="19"/>
  <c r="E288" i="19"/>
  <c r="E149" i="19"/>
  <c r="T149" i="19"/>
  <c r="T183" i="19"/>
  <c r="E183" i="19"/>
  <c r="T227" i="19"/>
  <c r="E227" i="19"/>
  <c r="E62" i="19"/>
  <c r="T62" i="19"/>
  <c r="T104" i="19"/>
  <c r="E104" i="19"/>
  <c r="E118" i="19"/>
  <c r="T118" i="19"/>
  <c r="T206" i="19"/>
  <c r="E206" i="19"/>
  <c r="E44" i="19"/>
  <c r="T44" i="19"/>
  <c r="E116" i="19"/>
  <c r="T116" i="19"/>
  <c r="P189" i="19"/>
  <c r="T106" i="19"/>
  <c r="E106" i="19"/>
  <c r="L106" i="19" s="1"/>
  <c r="E141" i="19"/>
  <c r="T141" i="19"/>
  <c r="E124" i="19"/>
  <c r="T124" i="19"/>
  <c r="E16" i="19"/>
  <c r="T16" i="19"/>
  <c r="E85" i="19"/>
  <c r="T85" i="19"/>
  <c r="E179" i="19"/>
  <c r="T179" i="19"/>
  <c r="E27" i="19"/>
  <c r="T27" i="19"/>
  <c r="E34" i="19"/>
  <c r="T34" i="19"/>
  <c r="E293" i="19"/>
  <c r="T293" i="19"/>
  <c r="E138" i="19"/>
  <c r="T138" i="19"/>
  <c r="E157" i="19"/>
  <c r="T157" i="19"/>
  <c r="T120" i="19"/>
  <c r="E120" i="19"/>
  <c r="E36" i="19"/>
  <c r="T36" i="19"/>
  <c r="E89" i="19"/>
  <c r="T89" i="19"/>
  <c r="T250" i="19"/>
  <c r="E250" i="19"/>
  <c r="E69" i="19"/>
  <c r="T69" i="19"/>
  <c r="E268" i="19"/>
  <c r="T268" i="19"/>
  <c r="E76" i="19"/>
  <c r="T76" i="19"/>
  <c r="T262" i="19"/>
  <c r="E262" i="19"/>
  <c r="AH87" i="7"/>
  <c r="AH88" i="7" s="1"/>
  <c r="AH13" i="7" s="1"/>
  <c r="E53" i="19"/>
  <c r="T53" i="19"/>
  <c r="T66" i="19"/>
  <c r="E66" i="19"/>
  <c r="H38" i="4"/>
  <c r="O11" i="19" l="1"/>
  <c r="T292" i="19"/>
  <c r="T114" i="19"/>
  <c r="E229" i="19"/>
  <c r="L229" i="19" s="1"/>
  <c r="T244" i="19"/>
  <c r="AH14" i="7"/>
  <c r="AH17" i="7" s="1"/>
  <c r="AH14" i="14"/>
  <c r="AH17" i="14" s="1"/>
  <c r="T356" i="19"/>
  <c r="M8" i="19"/>
  <c r="T148" i="19"/>
  <c r="T342" i="19"/>
  <c r="L329" i="19"/>
  <c r="T94" i="19"/>
  <c r="AC82" i="4"/>
  <c r="F82" i="4"/>
  <c r="L82" i="5"/>
  <c r="O52" i="19"/>
  <c r="R19" i="5" s="1"/>
  <c r="AA82" i="4"/>
  <c r="U82" i="5"/>
  <c r="Y82" i="4"/>
  <c r="X82" i="5"/>
  <c r="S82" i="4"/>
  <c r="I82" i="13"/>
  <c r="G82" i="6"/>
  <c r="I82" i="8"/>
  <c r="O132" i="19"/>
  <c r="AG82" i="4"/>
  <c r="AC82" i="5"/>
  <c r="F82" i="5"/>
  <c r="AA82" i="5"/>
  <c r="E82" i="5"/>
  <c r="O8" i="19"/>
  <c r="E19" i="4" s="1"/>
  <c r="T82" i="4"/>
  <c r="Y82" i="5"/>
  <c r="T82" i="5"/>
  <c r="S82" i="5"/>
  <c r="O82" i="4"/>
  <c r="P82" i="5"/>
  <c r="AE82" i="4"/>
  <c r="K82" i="5"/>
  <c r="Q82" i="4"/>
  <c r="O20" i="19"/>
  <c r="Q19" i="4" s="1"/>
  <c r="L82" i="4"/>
  <c r="I82" i="4"/>
  <c r="O12" i="19"/>
  <c r="I19" i="4" s="1"/>
  <c r="Z82" i="5"/>
  <c r="J82" i="4"/>
  <c r="AE82" i="5"/>
  <c r="AB82" i="5"/>
  <c r="Q82" i="5"/>
  <c r="Q82" i="6"/>
  <c r="O82" i="7"/>
  <c r="F82" i="9"/>
  <c r="V82" i="7"/>
  <c r="K82" i="9"/>
  <c r="X82" i="8"/>
  <c r="X82" i="11"/>
  <c r="E82" i="7"/>
  <c r="V82" i="6"/>
  <c r="O82" i="8"/>
  <c r="G82" i="8"/>
  <c r="H82" i="7"/>
  <c r="S82" i="6"/>
  <c r="J82" i="8"/>
  <c r="D82" i="8"/>
  <c r="D82" i="7"/>
  <c r="V82" i="8"/>
  <c r="N82" i="7"/>
  <c r="AF82" i="12"/>
  <c r="K82" i="7"/>
  <c r="P82" i="6"/>
  <c r="S82" i="8"/>
  <c r="K82" i="8"/>
  <c r="AA82" i="7"/>
  <c r="N82" i="8"/>
  <c r="G82" i="12"/>
  <c r="R82" i="6"/>
  <c r="R82" i="8"/>
  <c r="AD82" i="6"/>
  <c r="S82" i="9"/>
  <c r="AH82" i="8"/>
  <c r="Y82" i="9"/>
  <c r="Z82" i="9"/>
  <c r="G82" i="9"/>
  <c r="Y82" i="8"/>
  <c r="W82" i="7"/>
  <c r="W82" i="8"/>
  <c r="Z82" i="8"/>
  <c r="AH82" i="6"/>
  <c r="R82" i="12"/>
  <c r="X82" i="7"/>
  <c r="H82" i="8"/>
  <c r="AE82" i="8"/>
  <c r="R200" i="19"/>
  <c r="R143" i="19"/>
  <c r="R86" i="19"/>
  <c r="R168" i="19"/>
  <c r="H19" i="4"/>
  <c r="H82" i="4"/>
  <c r="R82" i="5"/>
  <c r="E82" i="4"/>
  <c r="C2" i="7"/>
  <c r="U269" i="19"/>
  <c r="Q269" i="19" s="1"/>
  <c r="V269" i="19" s="1"/>
  <c r="U339" i="19"/>
  <c r="Q339" i="19" s="1"/>
  <c r="U319" i="19"/>
  <c r="Q319" i="19" s="1"/>
  <c r="V319" i="19" s="1"/>
  <c r="U64" i="19"/>
  <c r="Q64" i="19" s="1"/>
  <c r="V64" i="19" s="1"/>
  <c r="AD84" i="5" s="1"/>
  <c r="U324" i="19"/>
  <c r="Q324" i="19" s="1"/>
  <c r="V324" i="19" s="1"/>
  <c r="U97" i="19"/>
  <c r="Q97" i="19" s="1"/>
  <c r="V97" i="19" s="1"/>
  <c r="U31" i="19"/>
  <c r="Q31" i="19" s="1"/>
  <c r="V31" i="19" s="1"/>
  <c r="AB84" i="4" s="1"/>
  <c r="U261" i="19"/>
  <c r="Q261" i="19" s="1"/>
  <c r="V261" i="19" s="1"/>
  <c r="U367" i="19"/>
  <c r="Q367" i="19" s="1"/>
  <c r="V367" i="19" s="1"/>
  <c r="U368" i="19"/>
  <c r="Q368" i="19" s="1"/>
  <c r="V368" i="19" s="1"/>
  <c r="U192" i="19"/>
  <c r="Q192" i="19" s="1"/>
  <c r="V192" i="19" s="1"/>
  <c r="U62" i="19"/>
  <c r="Q62" i="19" s="1"/>
  <c r="V62" i="19" s="1"/>
  <c r="AB84" i="5" s="1"/>
  <c r="U225" i="19"/>
  <c r="Q225" i="19" s="1"/>
  <c r="V225" i="19" s="1"/>
  <c r="U159" i="19"/>
  <c r="Q159" i="19" s="1"/>
  <c r="V159" i="19" s="1"/>
  <c r="U102" i="19"/>
  <c r="Q102" i="19" s="1"/>
  <c r="V102" i="19" s="1"/>
  <c r="U329" i="19"/>
  <c r="Q329" i="19" s="1"/>
  <c r="V329" i="19" s="1"/>
  <c r="U42" i="19"/>
  <c r="Q42" i="19" s="1"/>
  <c r="N184" i="19"/>
  <c r="U89" i="19"/>
  <c r="Q89" i="19" s="1"/>
  <c r="V89" i="19" s="1"/>
  <c r="U65" i="19"/>
  <c r="Q65" i="19" s="1"/>
  <c r="V65" i="19" s="1"/>
  <c r="AE84" i="5" s="1"/>
  <c r="U258" i="19"/>
  <c r="Q258" i="19" s="1"/>
  <c r="V258" i="19" s="1"/>
  <c r="U80" i="19"/>
  <c r="Q80" i="19" s="1"/>
  <c r="V80" i="19" s="1"/>
  <c r="R84" i="6" s="1"/>
  <c r="U214" i="19"/>
  <c r="Q214" i="19" s="1"/>
  <c r="V214" i="19" s="1"/>
  <c r="U90" i="19"/>
  <c r="Q90" i="19" s="1"/>
  <c r="V90" i="19" s="1"/>
  <c r="U91" i="19"/>
  <c r="Q91" i="19" s="1"/>
  <c r="V91" i="19" s="1"/>
  <c r="N170" i="19"/>
  <c r="N169" i="19"/>
  <c r="U217" i="19"/>
  <c r="Q217" i="19" s="1"/>
  <c r="U226" i="19"/>
  <c r="Q226" i="19" s="1"/>
  <c r="V226" i="19" s="1"/>
  <c r="U165" i="19"/>
  <c r="Q165" i="19" s="1"/>
  <c r="V165" i="19" s="1"/>
  <c r="U105" i="19"/>
  <c r="Q105" i="19" s="1"/>
  <c r="V105" i="19" s="1"/>
  <c r="U146" i="19"/>
  <c r="Q146" i="19" s="1"/>
  <c r="V146" i="19" s="1"/>
  <c r="U139" i="19"/>
  <c r="Q139" i="19" s="1"/>
  <c r="V139" i="19" s="1"/>
  <c r="U116" i="19"/>
  <c r="Q116" i="19" s="1"/>
  <c r="V116" i="19" s="1"/>
  <c r="N175" i="19"/>
  <c r="N74" i="19"/>
  <c r="U250" i="19"/>
  <c r="Q250" i="19" s="1"/>
  <c r="V250" i="19" s="1"/>
  <c r="U23" i="19"/>
  <c r="Q23" i="19" s="1"/>
  <c r="V23" i="19" s="1"/>
  <c r="T84" i="4" s="1"/>
  <c r="U307" i="19"/>
  <c r="Q307" i="19" s="1"/>
  <c r="V307" i="19" s="1"/>
  <c r="U266" i="19"/>
  <c r="Q266" i="19" s="1"/>
  <c r="V266" i="19" s="1"/>
  <c r="U195" i="19"/>
  <c r="Q195" i="19" s="1"/>
  <c r="V195" i="19" s="1"/>
  <c r="U164" i="19"/>
  <c r="Q164" i="19" s="1"/>
  <c r="V164" i="19" s="1"/>
  <c r="J84" i="9" s="1"/>
  <c r="U56" i="19"/>
  <c r="Q56" i="19" s="1"/>
  <c r="V56" i="19" s="1"/>
  <c r="V84" i="5" s="1"/>
  <c r="U109" i="19"/>
  <c r="Q109" i="19" s="1"/>
  <c r="V109" i="19" s="1"/>
  <c r="U151" i="19"/>
  <c r="Q151" i="19" s="1"/>
  <c r="V151" i="19" s="1"/>
  <c r="U325" i="19"/>
  <c r="Q325" i="19" s="1"/>
  <c r="V325" i="19" s="1"/>
  <c r="U315" i="19"/>
  <c r="Q315" i="19" s="1"/>
  <c r="V315" i="19" s="1"/>
  <c r="U220" i="19"/>
  <c r="Q220" i="19" s="1"/>
  <c r="V220" i="19" s="1"/>
  <c r="U278" i="19"/>
  <c r="Q278" i="19" s="1"/>
  <c r="N303" i="19"/>
  <c r="U69" i="19"/>
  <c r="Q69" i="19" s="1"/>
  <c r="V69" i="19" s="1"/>
  <c r="U349" i="19"/>
  <c r="Q349" i="19" s="1"/>
  <c r="V349" i="19" s="1"/>
  <c r="U308" i="19"/>
  <c r="Q308" i="19" s="1"/>
  <c r="U366" i="19"/>
  <c r="Q366" i="19" s="1"/>
  <c r="V366" i="19" s="1"/>
  <c r="AC84" i="15" s="1"/>
  <c r="U180" i="19"/>
  <c r="Q180" i="19" s="1"/>
  <c r="V180" i="19" s="1"/>
  <c r="U244" i="19"/>
  <c r="Q244" i="19" s="1"/>
  <c r="V244" i="19" s="1"/>
  <c r="U317" i="19"/>
  <c r="Q317" i="19" s="1"/>
  <c r="V317" i="19" s="1"/>
  <c r="U285" i="19"/>
  <c r="Q285" i="19" s="1"/>
  <c r="V285" i="19" s="1"/>
  <c r="U99" i="19"/>
  <c r="Q99" i="19" s="1"/>
  <c r="V99" i="19" s="1"/>
  <c r="U163" i="19"/>
  <c r="Q163" i="19" s="1"/>
  <c r="V163" i="19" s="1"/>
  <c r="U227" i="19"/>
  <c r="Q227" i="19" s="1"/>
  <c r="V227" i="19" s="1"/>
  <c r="U291" i="19"/>
  <c r="Q291" i="19" s="1"/>
  <c r="V291" i="19" s="1"/>
  <c r="U355" i="19"/>
  <c r="Q355" i="19" s="1"/>
  <c r="V355" i="19" s="1"/>
  <c r="U245" i="19"/>
  <c r="Q245" i="19" s="1"/>
  <c r="V245" i="19" s="1"/>
  <c r="U302" i="19"/>
  <c r="Q302" i="19" s="1"/>
  <c r="V302" i="19" s="1"/>
  <c r="U60" i="19"/>
  <c r="Q60" i="19" s="1"/>
  <c r="V60" i="19" s="1"/>
  <c r="Z84" i="5" s="1"/>
  <c r="U124" i="19"/>
  <c r="Q124" i="19" s="1"/>
  <c r="V124" i="19" s="1"/>
  <c r="U188" i="19"/>
  <c r="Q188" i="19" s="1"/>
  <c r="V188" i="19" s="1"/>
  <c r="U252" i="19"/>
  <c r="Q252" i="19" s="1"/>
  <c r="V252" i="19" s="1"/>
  <c r="U316" i="19"/>
  <c r="Q316" i="19" s="1"/>
  <c r="V316" i="19" s="1"/>
  <c r="U85" i="19"/>
  <c r="Q85" i="19" s="1"/>
  <c r="V85" i="19" s="1"/>
  <c r="W84" i="6" s="1"/>
  <c r="U7" i="19"/>
  <c r="Q7" i="19" s="1"/>
  <c r="V7" i="19" s="1"/>
  <c r="D84" i="4" s="1"/>
  <c r="U13" i="19"/>
  <c r="Q13" i="19" s="1"/>
  <c r="V13" i="19" s="1"/>
  <c r="J84" i="4" s="1"/>
  <c r="U77" i="19"/>
  <c r="Q77" i="19" s="1"/>
  <c r="V77" i="19" s="1"/>
  <c r="U15" i="19"/>
  <c r="Q15" i="19" s="1"/>
  <c r="U50" i="19"/>
  <c r="Q50" i="19" s="1"/>
  <c r="U241" i="19"/>
  <c r="Q241" i="19" s="1"/>
  <c r="V241" i="19" s="1"/>
  <c r="U327" i="19"/>
  <c r="Q327" i="19" s="1"/>
  <c r="V327" i="19" s="1"/>
  <c r="U221" i="19"/>
  <c r="Q221" i="19" s="1"/>
  <c r="V221" i="19" s="1"/>
  <c r="U362" i="19"/>
  <c r="Q362" i="19" s="1"/>
  <c r="V362" i="19" s="1"/>
  <c r="U201" i="19"/>
  <c r="Q201" i="19" s="1"/>
  <c r="U176" i="19"/>
  <c r="Q176" i="19" s="1"/>
  <c r="V176" i="19" s="1"/>
  <c r="U127" i="19"/>
  <c r="Q127" i="19" s="1"/>
  <c r="V127" i="19" s="1"/>
  <c r="U273" i="19"/>
  <c r="Q273" i="19" s="1"/>
  <c r="V273" i="19" s="1"/>
  <c r="U254" i="19"/>
  <c r="Q254" i="19" s="1"/>
  <c r="V254" i="19" s="1"/>
  <c r="U126" i="19"/>
  <c r="Q126" i="19" s="1"/>
  <c r="U301" i="19"/>
  <c r="Q301" i="19" s="1"/>
  <c r="V301" i="19" s="1"/>
  <c r="U257" i="19"/>
  <c r="Q257" i="19" s="1"/>
  <c r="V257" i="19" s="1"/>
  <c r="U224" i="19"/>
  <c r="Q224" i="19" s="1"/>
  <c r="V224" i="19" s="1"/>
  <c r="U175" i="19"/>
  <c r="Q175" i="19" s="1"/>
  <c r="V175" i="19" s="1"/>
  <c r="U84" i="9" s="1"/>
  <c r="U34" i="19"/>
  <c r="Q34" i="19" s="1"/>
  <c r="U45" i="19"/>
  <c r="Q45" i="19" s="1"/>
  <c r="U28" i="19"/>
  <c r="Q28" i="19" s="1"/>
  <c r="U350" i="19"/>
  <c r="Q350" i="19" s="1"/>
  <c r="V350" i="19" s="1"/>
  <c r="M84" i="15" s="1"/>
  <c r="U365" i="19"/>
  <c r="Q365" i="19" s="1"/>
  <c r="V365" i="19" s="1"/>
  <c r="AB84" i="15" s="1"/>
  <c r="U280" i="19"/>
  <c r="Q280" i="19" s="1"/>
  <c r="V280" i="19" s="1"/>
  <c r="U231" i="19"/>
  <c r="Q231" i="19" s="1"/>
  <c r="V231" i="19" s="1"/>
  <c r="U147" i="19"/>
  <c r="Q147" i="19" s="1"/>
  <c r="V147" i="19" s="1"/>
  <c r="X84" i="8" s="1"/>
  <c r="U166" i="19"/>
  <c r="Q166" i="19" s="1"/>
  <c r="V166" i="19" s="1"/>
  <c r="U148" i="19"/>
  <c r="Q148" i="19" s="1"/>
  <c r="V148" i="19" s="1"/>
  <c r="U123" i="19"/>
  <c r="Q123" i="19" s="1"/>
  <c r="V123" i="19" s="1"/>
  <c r="AD84" i="7" s="1"/>
  <c r="U74" i="19"/>
  <c r="Q74" i="19" s="1"/>
  <c r="V74" i="19" s="1"/>
  <c r="U297" i="19"/>
  <c r="Q297" i="19" s="1"/>
  <c r="V297" i="19" s="1"/>
  <c r="U84" i="13" s="1"/>
  <c r="U351" i="19"/>
  <c r="Q351" i="19" s="1"/>
  <c r="V351" i="19" s="1"/>
  <c r="U110" i="19"/>
  <c r="Q110" i="19" s="1"/>
  <c r="V110" i="19" s="1"/>
  <c r="U140" i="19"/>
  <c r="Q140" i="19" s="1"/>
  <c r="V140" i="19" s="1"/>
  <c r="U115" i="19"/>
  <c r="Q115" i="19" s="1"/>
  <c r="V115" i="19" s="1"/>
  <c r="U66" i="19"/>
  <c r="Q66" i="19" s="1"/>
  <c r="V66" i="19" s="1"/>
  <c r="U281" i="19"/>
  <c r="Q281" i="19" s="1"/>
  <c r="V281" i="19" s="1"/>
  <c r="U343" i="19"/>
  <c r="Q343" i="19" s="1"/>
  <c r="V343" i="19" s="1"/>
  <c r="U206" i="19"/>
  <c r="Q206" i="19" s="1"/>
  <c r="V206" i="19" s="1"/>
  <c r="U38" i="19"/>
  <c r="Q38" i="19" s="1"/>
  <c r="U132" i="19"/>
  <c r="Q132" i="19" s="1"/>
  <c r="V132" i="19" s="1"/>
  <c r="U107" i="19"/>
  <c r="Q107" i="19" s="1"/>
  <c r="V107" i="19" s="1"/>
  <c r="U58" i="19"/>
  <c r="Q58" i="19" s="1"/>
  <c r="V58" i="19" s="1"/>
  <c r="X84" i="5" s="1"/>
  <c r="U265" i="19"/>
  <c r="Q265" i="19" s="1"/>
  <c r="V265" i="19" s="1"/>
  <c r="S84" i="12" s="1"/>
  <c r="U335" i="19"/>
  <c r="Q335" i="19" s="1"/>
  <c r="V335" i="19" s="1"/>
  <c r="U35" i="19"/>
  <c r="Q35" i="19" s="1"/>
  <c r="U190" i="19"/>
  <c r="Q190" i="19" s="1"/>
  <c r="V190" i="19" s="1"/>
  <c r="U312" i="19"/>
  <c r="Q312" i="19" s="1"/>
  <c r="V312" i="19" s="1"/>
  <c r="U263" i="19"/>
  <c r="Q263" i="19" s="1"/>
  <c r="V263" i="19" s="1"/>
  <c r="U347" i="19"/>
  <c r="Q347" i="19" s="1"/>
  <c r="V347" i="19" s="1"/>
  <c r="U298" i="19"/>
  <c r="Q298" i="19" s="1"/>
  <c r="V298" i="19" s="1"/>
  <c r="U137" i="19"/>
  <c r="Q137" i="19" s="1"/>
  <c r="V137" i="19" s="1"/>
  <c r="U112" i="19"/>
  <c r="Q112" i="19" s="1"/>
  <c r="V112" i="19" s="1"/>
  <c r="S84" i="7" s="1"/>
  <c r="U63" i="19"/>
  <c r="Q63" i="19" s="1"/>
  <c r="V63" i="19" s="1"/>
  <c r="AC84" i="5" s="1"/>
  <c r="U326" i="19"/>
  <c r="Q326" i="19" s="1"/>
  <c r="V326" i="19" s="1"/>
  <c r="S84" i="14" s="1"/>
  <c r="U229" i="19"/>
  <c r="Q229" i="19" s="1"/>
  <c r="V229" i="19" s="1"/>
  <c r="U157" i="19"/>
  <c r="Q157" i="19" s="1"/>
  <c r="U346" i="19"/>
  <c r="Q346" i="19" s="1"/>
  <c r="V346" i="19" s="1"/>
  <c r="I84" i="15" s="1"/>
  <c r="U185" i="19"/>
  <c r="Q185" i="19" s="1"/>
  <c r="V185" i="19" s="1"/>
  <c r="U160" i="19"/>
  <c r="Q160" i="19" s="1"/>
  <c r="V160" i="19" s="1"/>
  <c r="U111" i="19"/>
  <c r="Q111" i="19" s="1"/>
  <c r="V111" i="19" s="1"/>
  <c r="R84" i="7" s="1"/>
  <c r="U193" i="19"/>
  <c r="Q193" i="19" s="1"/>
  <c r="V193" i="19" s="1"/>
  <c r="U198" i="19"/>
  <c r="Q198" i="19" s="1"/>
  <c r="V198" i="19" s="1"/>
  <c r="U78" i="19"/>
  <c r="Q78" i="19" s="1"/>
  <c r="V78" i="19" s="1"/>
  <c r="U253" i="19"/>
  <c r="Q253" i="19" s="1"/>
  <c r="V253" i="19" s="1"/>
  <c r="U249" i="19"/>
  <c r="Q249" i="19" s="1"/>
  <c r="U216" i="19"/>
  <c r="Q216" i="19" s="1"/>
  <c r="U167" i="19"/>
  <c r="Q167" i="19" s="1"/>
  <c r="V167" i="19" s="1"/>
  <c r="M84" i="9" s="1"/>
  <c r="U354" i="19"/>
  <c r="Q354" i="19" s="1"/>
  <c r="V354" i="19" s="1"/>
  <c r="Q84" i="15" s="1"/>
  <c r="U141" i="19"/>
  <c r="Q141" i="19" s="1"/>
  <c r="V141" i="19" s="1"/>
  <c r="U84" i="19"/>
  <c r="Q84" i="19" s="1"/>
  <c r="V84" i="19" s="1"/>
  <c r="V84" i="6" s="1"/>
  <c r="U59" i="19"/>
  <c r="Q59" i="19" s="1"/>
  <c r="V59" i="19" s="1"/>
  <c r="Y84" i="5" s="1"/>
  <c r="U10" i="19"/>
  <c r="Q10" i="19" s="1"/>
  <c r="V10" i="19" s="1"/>
  <c r="G84" i="4" s="1"/>
  <c r="U336" i="19"/>
  <c r="Q336" i="19" s="1"/>
  <c r="V336" i="19" s="1"/>
  <c r="U287" i="19"/>
  <c r="Q287" i="19" s="1"/>
  <c r="V287" i="19" s="1"/>
  <c r="U117" i="19"/>
  <c r="Q117" i="19" s="1"/>
  <c r="V117" i="19" s="1"/>
  <c r="U76" i="19"/>
  <c r="Q76" i="19" s="1"/>
  <c r="V76" i="19" s="1"/>
  <c r="U51" i="19"/>
  <c r="Q51" i="19" s="1"/>
  <c r="U310" i="19"/>
  <c r="Q310" i="19" s="1"/>
  <c r="U328" i="19"/>
  <c r="Q328" i="19" s="1"/>
  <c r="V328" i="19" s="1"/>
  <c r="U84" i="14" s="1"/>
  <c r="U279" i="19"/>
  <c r="Q279" i="19" s="1"/>
  <c r="U211" i="19"/>
  <c r="Q211" i="19" s="1"/>
  <c r="V211" i="19" s="1"/>
  <c r="U101" i="19"/>
  <c r="Q101" i="19" s="1"/>
  <c r="V101" i="19" s="1"/>
  <c r="H84" i="7" s="1"/>
  <c r="U68" i="19"/>
  <c r="Q68" i="19" s="1"/>
  <c r="V68" i="19" s="1"/>
  <c r="F84" i="6" s="1"/>
  <c r="U43" i="19"/>
  <c r="Q43" i="19" s="1"/>
  <c r="V43" i="19" s="1"/>
  <c r="I84" i="5" s="1"/>
  <c r="U246" i="19"/>
  <c r="Q246" i="19" s="1"/>
  <c r="V246" i="19" s="1"/>
  <c r="U320" i="19"/>
  <c r="Q320" i="19" s="1"/>
  <c r="V320" i="19" s="1"/>
  <c r="U271" i="19"/>
  <c r="Q271" i="19" s="1"/>
  <c r="V271" i="19" s="1"/>
  <c r="U118" i="19"/>
  <c r="Q118" i="19" s="1"/>
  <c r="V118" i="19" s="1"/>
  <c r="U305" i="19"/>
  <c r="Q305" i="19" s="1"/>
  <c r="V305" i="19" s="1"/>
  <c r="U248" i="19"/>
  <c r="Q248" i="19" s="1"/>
  <c r="U199" i="19"/>
  <c r="Q199" i="19" s="1"/>
  <c r="U283" i="19"/>
  <c r="Q283" i="19" s="1"/>
  <c r="V283" i="19" s="1"/>
  <c r="U234" i="19"/>
  <c r="Q234" i="19" s="1"/>
  <c r="V234" i="19" s="1"/>
  <c r="U73" i="19"/>
  <c r="Q73" i="19" s="1"/>
  <c r="V73" i="19" s="1"/>
  <c r="K84" i="6" s="1"/>
  <c r="U48" i="19"/>
  <c r="Q48" i="19" s="1"/>
  <c r="U237" i="19"/>
  <c r="Q237" i="19" s="1"/>
  <c r="V237" i="19" s="1"/>
  <c r="U232" i="19"/>
  <c r="Q232" i="19" s="1"/>
  <c r="V232" i="19" s="1"/>
  <c r="U356" i="19"/>
  <c r="Q356" i="19" s="1"/>
  <c r="V356" i="19" s="1"/>
  <c r="U331" i="19"/>
  <c r="Q331" i="19" s="1"/>
  <c r="V331" i="19" s="1"/>
  <c r="U282" i="19"/>
  <c r="Q282" i="19" s="1"/>
  <c r="V282" i="19" s="1"/>
  <c r="F84" i="13" s="1"/>
  <c r="U121" i="19"/>
  <c r="Q121" i="19" s="1"/>
  <c r="V121" i="19" s="1"/>
  <c r="U96" i="19"/>
  <c r="Q96" i="19" s="1"/>
  <c r="U47" i="19"/>
  <c r="Q47" i="19" s="1"/>
  <c r="U353" i="19"/>
  <c r="Q353" i="19" s="1"/>
  <c r="V353" i="19" s="1"/>
  <c r="U197" i="19"/>
  <c r="Q197" i="19" s="1"/>
  <c r="V197" i="19" s="1"/>
  <c r="M84" i="10" s="1"/>
  <c r="U133" i="19"/>
  <c r="Q133" i="19" s="1"/>
  <c r="V133" i="19" s="1"/>
  <c r="U338" i="19"/>
  <c r="Q338" i="19" s="1"/>
  <c r="V338" i="19" s="1"/>
  <c r="U177" i="19"/>
  <c r="Q177" i="19" s="1"/>
  <c r="V177" i="19" s="1"/>
  <c r="W84" i="9" s="1"/>
  <c r="U152" i="19"/>
  <c r="Q152" i="19" s="1"/>
  <c r="V152" i="19" s="1"/>
  <c r="U103" i="19"/>
  <c r="Q103" i="19" s="1"/>
  <c r="V103" i="19" s="1"/>
  <c r="J84" i="7" s="1"/>
  <c r="U98" i="19"/>
  <c r="Q98" i="19" s="1"/>
  <c r="V98" i="19" s="1"/>
  <c r="E84" i="7" s="1"/>
  <c r="U37" i="19"/>
  <c r="Q37" i="19" s="1"/>
  <c r="U20" i="19"/>
  <c r="Q20" i="19" s="1"/>
  <c r="V20" i="19" s="1"/>
  <c r="Q84" i="4" s="1"/>
  <c r="U286" i="19"/>
  <c r="Q286" i="19" s="1"/>
  <c r="U309" i="19"/>
  <c r="Q309" i="19" s="1"/>
  <c r="U272" i="19"/>
  <c r="Q272" i="19" s="1"/>
  <c r="V272" i="19" s="1"/>
  <c r="Z84" i="12" s="1"/>
  <c r="U223" i="19"/>
  <c r="Q223" i="19" s="1"/>
  <c r="V223" i="19" s="1"/>
  <c r="H84" i="11" s="1"/>
  <c r="U29" i="19"/>
  <c r="Q29" i="19" s="1"/>
  <c r="U12" i="19"/>
  <c r="Q12" i="19" s="1"/>
  <c r="V12" i="19" s="1"/>
  <c r="I84" i="4" s="1"/>
  <c r="U230" i="19"/>
  <c r="Q230" i="19" s="1"/>
  <c r="U369" i="19"/>
  <c r="Q369" i="19" s="1"/>
  <c r="U264" i="19"/>
  <c r="Q264" i="19" s="1"/>
  <c r="V264" i="19" s="1"/>
  <c r="R84" i="12" s="1"/>
  <c r="U215" i="19"/>
  <c r="Q215" i="19" s="1"/>
  <c r="V215" i="19" s="1"/>
  <c r="U19" i="19"/>
  <c r="Q19" i="19" s="1"/>
  <c r="U21" i="19"/>
  <c r="Q21" i="19" s="1"/>
  <c r="U358" i="19"/>
  <c r="Q358" i="19" s="1"/>
  <c r="V358" i="19" s="1"/>
  <c r="U174" i="19"/>
  <c r="Q174" i="19" s="1"/>
  <c r="V174" i="19" s="1"/>
  <c r="U345" i="19"/>
  <c r="Q345" i="19" s="1"/>
  <c r="V345" i="19" s="1"/>
  <c r="U256" i="19"/>
  <c r="Q256" i="19" s="1"/>
  <c r="V256" i="19" s="1"/>
  <c r="J84" i="12" s="1"/>
  <c r="U207" i="19"/>
  <c r="Q207" i="19" s="1"/>
  <c r="V207" i="19" s="1"/>
  <c r="U370" i="19"/>
  <c r="Q370" i="19" s="1"/>
  <c r="U209" i="19"/>
  <c r="Q209" i="19" s="1"/>
  <c r="V209" i="19" s="1"/>
  <c r="Y84" i="10" s="1"/>
  <c r="U184" i="19"/>
  <c r="Q184" i="19" s="1"/>
  <c r="V184" i="19" s="1"/>
  <c r="AD84" i="9" s="1"/>
  <c r="U135" i="19"/>
  <c r="Q135" i="19" s="1"/>
  <c r="V135" i="19" s="1"/>
  <c r="U219" i="19"/>
  <c r="Q219" i="19" s="1"/>
  <c r="V219" i="19" s="1"/>
  <c r="D84" i="11" s="1"/>
  <c r="U170" i="19"/>
  <c r="Q170" i="19" s="1"/>
  <c r="V170" i="19" s="1"/>
  <c r="U9" i="19"/>
  <c r="Q9" i="19" s="1"/>
  <c r="U238" i="19"/>
  <c r="Q238" i="19" s="1"/>
  <c r="V238" i="19" s="1"/>
  <c r="U300" i="19"/>
  <c r="Q300" i="19" s="1"/>
  <c r="V300" i="19" s="1"/>
  <c r="X84" i="13" s="1"/>
  <c r="U40" i="19"/>
  <c r="Q40" i="19" s="1"/>
  <c r="V40" i="19" s="1"/>
  <c r="F84" i="5" s="1"/>
  <c r="U292" i="19"/>
  <c r="Q292" i="19" s="1"/>
  <c r="V292" i="19" s="1"/>
  <c r="U267" i="19"/>
  <c r="Q267" i="19" s="1"/>
  <c r="V267" i="19" s="1"/>
  <c r="U218" i="19"/>
  <c r="Q218" i="19" s="1"/>
  <c r="U57" i="19"/>
  <c r="Q57" i="19" s="1"/>
  <c r="V57" i="19" s="1"/>
  <c r="W84" i="5" s="1"/>
  <c r="U32" i="19"/>
  <c r="Q32" i="19" s="1"/>
  <c r="U364" i="19"/>
  <c r="Q364" i="19" s="1"/>
  <c r="V364" i="19" s="1"/>
  <c r="AA84" i="15" s="1"/>
  <c r="U104" i="19"/>
  <c r="Q104" i="19" s="1"/>
  <c r="V104" i="19" s="1"/>
  <c r="K84" i="7" s="1"/>
  <c r="U348" i="19"/>
  <c r="Q348" i="19" s="1"/>
  <c r="V348" i="19" s="1"/>
  <c r="K84" i="15" s="1"/>
  <c r="U323" i="19"/>
  <c r="Q323" i="19" s="1"/>
  <c r="V323" i="19" s="1"/>
  <c r="U274" i="19"/>
  <c r="Q274" i="19" s="1"/>
  <c r="V274" i="19" s="1"/>
  <c r="U113" i="19"/>
  <c r="Q113" i="19" s="1"/>
  <c r="V113" i="19" s="1"/>
  <c r="U88" i="19"/>
  <c r="Q88" i="19" s="1"/>
  <c r="V88" i="19" s="1"/>
  <c r="Z84" i="6" s="1"/>
  <c r="U39" i="19"/>
  <c r="Q39" i="19" s="1"/>
  <c r="V39" i="19" s="1"/>
  <c r="E84" i="5" s="1"/>
  <c r="U129" i="19"/>
  <c r="Q129" i="19" s="1"/>
  <c r="V129" i="19" s="1"/>
  <c r="U142" i="19"/>
  <c r="Q142" i="19" s="1"/>
  <c r="V142" i="19" s="1"/>
  <c r="S84" i="8" s="1"/>
  <c r="U30" i="19"/>
  <c r="Q30" i="19" s="1"/>
  <c r="U213" i="19"/>
  <c r="Q213" i="19" s="1"/>
  <c r="V213" i="19" s="1"/>
  <c r="AC84" i="10" s="1"/>
  <c r="U233" i="19"/>
  <c r="Q233" i="19" s="1"/>
  <c r="V233" i="19" s="1"/>
  <c r="R84" i="11" s="1"/>
  <c r="U208" i="19"/>
  <c r="Q208" i="19" s="1"/>
  <c r="V208" i="19" s="1"/>
  <c r="U306" i="19"/>
  <c r="Q306" i="19" s="1"/>
  <c r="V306" i="19" s="1"/>
  <c r="AD84" i="13" s="1"/>
  <c r="U145" i="19"/>
  <c r="Q145" i="19" s="1"/>
  <c r="V145" i="19" s="1"/>
  <c r="V84" i="8" s="1"/>
  <c r="U120" i="19"/>
  <c r="Q120" i="19" s="1"/>
  <c r="V120" i="19" s="1"/>
  <c r="AA84" i="7" s="1"/>
  <c r="U71" i="19"/>
  <c r="Q71" i="19" s="1"/>
  <c r="V71" i="19" s="1"/>
  <c r="U155" i="19"/>
  <c r="Q155" i="19" s="1"/>
  <c r="U106" i="19"/>
  <c r="Q106" i="19" s="1"/>
  <c r="V106" i="19" s="1"/>
  <c r="U293" i="19"/>
  <c r="Q293" i="19" s="1"/>
  <c r="V293" i="19" s="1"/>
  <c r="U337" i="19"/>
  <c r="Q337" i="19" s="1"/>
  <c r="V337" i="19" s="1"/>
  <c r="AD84" i="14" s="1"/>
  <c r="U44" i="19"/>
  <c r="Q44" i="19" s="1"/>
  <c r="V44" i="19" s="1"/>
  <c r="J84" i="5" s="1"/>
  <c r="U55" i="19"/>
  <c r="Q55" i="19" s="1"/>
  <c r="V55" i="19" s="1"/>
  <c r="U84" i="5" s="1"/>
  <c r="U228" i="19"/>
  <c r="Q228" i="19" s="1"/>
  <c r="V228" i="19" s="1"/>
  <c r="M84" i="11" s="1"/>
  <c r="U203" i="19"/>
  <c r="Q203" i="19" s="1"/>
  <c r="V203" i="19" s="1"/>
  <c r="U154" i="19"/>
  <c r="Q154" i="19" s="1"/>
  <c r="V154" i="19" s="1"/>
  <c r="U270" i="19"/>
  <c r="Q270" i="19" s="1"/>
  <c r="V270" i="19" s="1"/>
  <c r="X84" i="12" s="1"/>
  <c r="U150" i="19"/>
  <c r="Q150" i="19" s="1"/>
  <c r="V150" i="19" s="1"/>
  <c r="U108" i="19"/>
  <c r="Q108" i="19" s="1"/>
  <c r="V108" i="19" s="1"/>
  <c r="O84" i="7" s="1"/>
  <c r="U321" i="19"/>
  <c r="Q321" i="19" s="1"/>
  <c r="V321" i="19" s="1"/>
  <c r="U284" i="19"/>
  <c r="Q284" i="19" s="1"/>
  <c r="V284" i="19" s="1"/>
  <c r="H84" i="13" s="1"/>
  <c r="U259" i="19"/>
  <c r="Q259" i="19" s="1"/>
  <c r="V259" i="19" s="1"/>
  <c r="U210" i="19"/>
  <c r="Q210" i="19" s="1"/>
  <c r="V210" i="19" s="1"/>
  <c r="U49" i="19"/>
  <c r="Q49" i="19" s="1"/>
  <c r="V49" i="19" s="1"/>
  <c r="O84" i="5" s="1"/>
  <c r="U24" i="19"/>
  <c r="Q24" i="19" s="1"/>
  <c r="U334" i="19"/>
  <c r="Q334" i="19" s="1"/>
  <c r="V334" i="19" s="1"/>
  <c r="U360" i="19"/>
  <c r="Q360" i="19" s="1"/>
  <c r="V360" i="19" s="1"/>
  <c r="U181" i="19"/>
  <c r="Q181" i="19" s="1"/>
  <c r="V181" i="19" s="1"/>
  <c r="U93" i="19"/>
  <c r="Q93" i="19" s="1"/>
  <c r="V93" i="19" s="1"/>
  <c r="U330" i="19"/>
  <c r="Q330" i="19" s="1"/>
  <c r="V330" i="19" s="1"/>
  <c r="W84" i="14" s="1"/>
  <c r="U169" i="19"/>
  <c r="Q169" i="19" s="1"/>
  <c r="U144" i="19"/>
  <c r="Q144" i="19" s="1"/>
  <c r="U95" i="19"/>
  <c r="Q95" i="19" s="1"/>
  <c r="U149" i="19"/>
  <c r="Q149" i="19" s="1"/>
  <c r="V149" i="19" s="1"/>
  <c r="Z84" i="8" s="1"/>
  <c r="U371" i="19"/>
  <c r="Q371" i="19" s="1"/>
  <c r="U322" i="19"/>
  <c r="Q322" i="19" s="1"/>
  <c r="V322" i="19" s="1"/>
  <c r="O84" i="14" s="1"/>
  <c r="U161" i="19"/>
  <c r="Q161" i="19" s="1"/>
  <c r="V161" i="19" s="1"/>
  <c r="U136" i="19"/>
  <c r="Q136" i="19" s="1"/>
  <c r="V136" i="19" s="1"/>
  <c r="M84" i="8" s="1"/>
  <c r="U87" i="19"/>
  <c r="Q87" i="19" s="1"/>
  <c r="V87" i="19" s="1"/>
  <c r="U94" i="19"/>
  <c r="Q94" i="19" s="1"/>
  <c r="U125" i="19"/>
  <c r="Q125" i="19" s="1"/>
  <c r="U363" i="19"/>
  <c r="Q363" i="19" s="1"/>
  <c r="V363" i="19" s="1"/>
  <c r="Z84" i="15" s="1"/>
  <c r="U314" i="19"/>
  <c r="Q314" i="19" s="1"/>
  <c r="V314" i="19" s="1"/>
  <c r="G84" i="14" s="1"/>
  <c r="U153" i="19"/>
  <c r="Q153" i="19" s="1"/>
  <c r="V153" i="19" s="1"/>
  <c r="U128" i="19"/>
  <c r="Q128" i="19" s="1"/>
  <c r="V128" i="19" s="1"/>
  <c r="E84" i="8" s="1"/>
  <c r="U79" i="19"/>
  <c r="Q79" i="19" s="1"/>
  <c r="V79" i="19" s="1"/>
  <c r="Q84" i="6" s="1"/>
  <c r="U178" i="19"/>
  <c r="Q178" i="19" s="1"/>
  <c r="V178" i="19" s="1"/>
  <c r="U17" i="19"/>
  <c r="Q17" i="19" s="1"/>
  <c r="U294" i="19"/>
  <c r="Q294" i="19" s="1"/>
  <c r="V294" i="19" s="1"/>
  <c r="U52" i="19"/>
  <c r="Q52" i="19" s="1"/>
  <c r="U27" i="19"/>
  <c r="Q27" i="19" s="1"/>
  <c r="U158" i="19"/>
  <c r="Q158" i="19" s="1"/>
  <c r="V158" i="19" s="1"/>
  <c r="D84" i="9" s="1"/>
  <c r="U304" i="19"/>
  <c r="Q304" i="19" s="1"/>
  <c r="V304" i="19" s="1"/>
  <c r="AB84" i="13" s="1"/>
  <c r="U255" i="19"/>
  <c r="Q255" i="19" s="1"/>
  <c r="V255" i="19" s="1"/>
  <c r="U357" i="19"/>
  <c r="Q357" i="19" s="1"/>
  <c r="V357" i="19" s="1"/>
  <c r="T84" i="15" s="1"/>
  <c r="U205" i="19"/>
  <c r="Q205" i="19" s="1"/>
  <c r="V205" i="19" s="1"/>
  <c r="U84" i="10" s="1"/>
  <c r="U100" i="19"/>
  <c r="Q100" i="19" s="1"/>
  <c r="V100" i="19" s="1"/>
  <c r="G84" i="7" s="1"/>
  <c r="U75" i="19"/>
  <c r="Q75" i="19" s="1"/>
  <c r="V75" i="19" s="1"/>
  <c r="U26" i="19"/>
  <c r="Q26" i="19" s="1"/>
  <c r="U352" i="19"/>
  <c r="Q352" i="19" s="1"/>
  <c r="V352" i="19" s="1"/>
  <c r="O84" i="15" s="1"/>
  <c r="U303" i="19"/>
  <c r="Q303" i="19" s="1"/>
  <c r="V303" i="19" s="1"/>
  <c r="AA84" i="13" s="1"/>
  <c r="U83" i="19"/>
  <c r="Q83" i="19" s="1"/>
  <c r="V83" i="19" s="1"/>
  <c r="U84" i="6" s="1"/>
  <c r="U222" i="19"/>
  <c r="Q222" i="19" s="1"/>
  <c r="V222" i="19" s="1"/>
  <c r="G84" i="11" s="1"/>
  <c r="U156" i="19"/>
  <c r="Q156" i="19" s="1"/>
  <c r="U131" i="19"/>
  <c r="Q131" i="19" s="1"/>
  <c r="V131" i="19" s="1"/>
  <c r="H84" i="8" s="1"/>
  <c r="U82" i="19"/>
  <c r="Q82" i="19" s="1"/>
  <c r="U313" i="19"/>
  <c r="Q313" i="19" s="1"/>
  <c r="U359" i="19"/>
  <c r="Q359" i="19" s="1"/>
  <c r="V359" i="19" s="1"/>
  <c r="V84" i="15" s="1"/>
  <c r="U172" i="19"/>
  <c r="Q172" i="19" s="1"/>
  <c r="V172" i="19" s="1"/>
  <c r="U182" i="19"/>
  <c r="Q182" i="19" s="1"/>
  <c r="V182" i="19" s="1"/>
  <c r="U276" i="19"/>
  <c r="Q276" i="19" s="1"/>
  <c r="V276" i="19" s="1"/>
  <c r="U251" i="19"/>
  <c r="Q251" i="19" s="1"/>
  <c r="V251" i="19" s="1"/>
  <c r="E84" i="12" s="1"/>
  <c r="U202" i="19"/>
  <c r="Q202" i="19" s="1"/>
  <c r="V202" i="19" s="1"/>
  <c r="R84" i="10" s="1"/>
  <c r="U41" i="19"/>
  <c r="Q41" i="19" s="1"/>
  <c r="V41" i="19" s="1"/>
  <c r="G84" i="5" s="1"/>
  <c r="U16" i="19"/>
  <c r="Q16" i="19" s="1"/>
  <c r="U318" i="19"/>
  <c r="Q318" i="19" s="1"/>
  <c r="V318" i="19" s="1"/>
  <c r="K84" i="14" s="1"/>
  <c r="U268" i="19"/>
  <c r="Q268" i="19" s="1"/>
  <c r="V268" i="19" s="1"/>
  <c r="V84" i="12" s="1"/>
  <c r="U243" i="19"/>
  <c r="Q243" i="19" s="1"/>
  <c r="V243" i="19" s="1"/>
  <c r="AB84" i="11" s="1"/>
  <c r="U194" i="19"/>
  <c r="Q194" i="19" s="1"/>
  <c r="V194" i="19" s="1"/>
  <c r="J84" i="10" s="1"/>
  <c r="U33" i="19"/>
  <c r="Q33" i="19" s="1"/>
  <c r="U8" i="19"/>
  <c r="Q8" i="19" s="1"/>
  <c r="U61" i="19"/>
  <c r="Q61" i="19" s="1"/>
  <c r="V61" i="19" s="1"/>
  <c r="AA84" i="5" s="1"/>
  <c r="U296" i="19"/>
  <c r="Q296" i="19" s="1"/>
  <c r="V296" i="19" s="1"/>
  <c r="T84" i="13" s="1"/>
  <c r="U260" i="19"/>
  <c r="Q260" i="19" s="1"/>
  <c r="V260" i="19" s="1"/>
  <c r="N84" i="12" s="1"/>
  <c r="U235" i="19"/>
  <c r="Q235" i="19" s="1"/>
  <c r="V235" i="19" s="1"/>
  <c r="U186" i="19"/>
  <c r="Q186" i="19" s="1"/>
  <c r="U25" i="19"/>
  <c r="Q25" i="19" s="1"/>
  <c r="U342" i="19"/>
  <c r="Q342" i="19" s="1"/>
  <c r="V342" i="19" s="1"/>
  <c r="E84" i="15" s="1"/>
  <c r="U114" i="19"/>
  <c r="Q114" i="19" s="1"/>
  <c r="V114" i="19" s="1"/>
  <c r="U84" i="7" s="1"/>
  <c r="U333" i="19"/>
  <c r="Q333" i="19" s="1"/>
  <c r="V333" i="19" s="1"/>
  <c r="Z84" i="14" s="1"/>
  <c r="U361" i="19"/>
  <c r="Q361" i="19" s="1"/>
  <c r="U262" i="19"/>
  <c r="Q262" i="19" s="1"/>
  <c r="V262" i="19" s="1"/>
  <c r="P84" i="12" s="1"/>
  <c r="U46" i="19"/>
  <c r="Q46" i="19" s="1"/>
  <c r="V46" i="19" s="1"/>
  <c r="L84" i="5" s="1"/>
  <c r="U289" i="19"/>
  <c r="Q289" i="19" s="1"/>
  <c r="V289" i="19" s="1"/>
  <c r="U240" i="19"/>
  <c r="Q240" i="19" s="1"/>
  <c r="V240" i="19" s="1"/>
  <c r="U191" i="19"/>
  <c r="Q191" i="19" s="1"/>
  <c r="V191" i="19" s="1"/>
  <c r="G84" i="10" s="1"/>
  <c r="U162" i="19"/>
  <c r="Q162" i="19" s="1"/>
  <c r="V162" i="19" s="1"/>
  <c r="H84" i="9" s="1"/>
  <c r="U53" i="19"/>
  <c r="Q53" i="19" s="1"/>
  <c r="V53" i="19" s="1"/>
  <c r="S84" i="5" s="1"/>
  <c r="U36" i="19"/>
  <c r="Q36" i="19" s="1"/>
  <c r="U11" i="19"/>
  <c r="Q11" i="19" s="1"/>
  <c r="V11" i="19" s="1"/>
  <c r="H84" i="4" s="1"/>
  <c r="U54" i="19"/>
  <c r="Q54" i="19" s="1"/>
  <c r="V54" i="19" s="1"/>
  <c r="T84" i="5" s="1"/>
  <c r="U288" i="19"/>
  <c r="Q288" i="19" s="1"/>
  <c r="V288" i="19" s="1"/>
  <c r="L84" i="13" s="1"/>
  <c r="U239" i="19"/>
  <c r="Q239" i="19" s="1"/>
  <c r="V239" i="19" s="1"/>
  <c r="X84" i="11" s="1"/>
  <c r="U290" i="19"/>
  <c r="Q290" i="19" s="1"/>
  <c r="V290" i="19" s="1"/>
  <c r="N84" i="13" s="1"/>
  <c r="U173" i="19"/>
  <c r="Q173" i="19" s="1"/>
  <c r="V173" i="19" s="1"/>
  <c r="S84" i="9" s="1"/>
  <c r="U92" i="19"/>
  <c r="Q92" i="19" s="1"/>
  <c r="V92" i="19" s="1"/>
  <c r="U67" i="19"/>
  <c r="Q67" i="19" s="1"/>
  <c r="V67" i="19" s="1"/>
  <c r="E84" i="6" s="1"/>
  <c r="U18" i="19"/>
  <c r="Q18" i="19" s="1"/>
  <c r="U344" i="19"/>
  <c r="Q344" i="19" s="1"/>
  <c r="V344" i="19" s="1"/>
  <c r="G84" i="15" s="1"/>
  <c r="U295" i="19"/>
  <c r="Q295" i="19" s="1"/>
  <c r="V295" i="19" s="1"/>
  <c r="S84" i="13" s="1"/>
  <c r="U189" i="19"/>
  <c r="Q189" i="19" s="1"/>
  <c r="V189" i="19" s="1"/>
  <c r="E84" i="10" s="1"/>
  <c r="U183" i="19"/>
  <c r="Q183" i="19" s="1"/>
  <c r="V183" i="19" s="1"/>
  <c r="AC84" i="9" s="1"/>
  <c r="U212" i="19"/>
  <c r="Q212" i="19" s="1"/>
  <c r="V212" i="19" s="1"/>
  <c r="AB84" i="10" s="1"/>
  <c r="U187" i="19"/>
  <c r="Q187" i="19" s="1"/>
  <c r="U138" i="19"/>
  <c r="Q138" i="19" s="1"/>
  <c r="V138" i="19" s="1"/>
  <c r="O84" i="8" s="1"/>
  <c r="U134" i="19"/>
  <c r="Q134" i="19" s="1"/>
  <c r="V134" i="19" s="1"/>
  <c r="K84" i="8" s="1"/>
  <c r="U22" i="19"/>
  <c r="Q22" i="19" s="1"/>
  <c r="U311" i="19"/>
  <c r="Q311" i="19" s="1"/>
  <c r="V311" i="19" s="1"/>
  <c r="D84" i="14" s="1"/>
  <c r="U204" i="19"/>
  <c r="Q204" i="19" s="1"/>
  <c r="V204" i="19" s="1"/>
  <c r="U179" i="19"/>
  <c r="Q179" i="19" s="1"/>
  <c r="V179" i="19" s="1"/>
  <c r="Y84" i="9" s="1"/>
  <c r="U130" i="19"/>
  <c r="Q130" i="19" s="1"/>
  <c r="V130" i="19" s="1"/>
  <c r="G84" i="8" s="1"/>
  <c r="U70" i="19"/>
  <c r="Q70" i="19" s="1"/>
  <c r="V70" i="19" s="1"/>
  <c r="H84" i="6" s="1"/>
  <c r="U341" i="19"/>
  <c r="Q341" i="19" s="1"/>
  <c r="V341" i="19" s="1"/>
  <c r="U236" i="19"/>
  <c r="Q236" i="19" s="1"/>
  <c r="V236" i="19" s="1"/>
  <c r="U84" i="11" s="1"/>
  <c r="U247" i="19"/>
  <c r="Q247" i="19" s="1"/>
  <c r="U196" i="19"/>
  <c r="Q196" i="19" s="1"/>
  <c r="V196" i="19" s="1"/>
  <c r="U171" i="19"/>
  <c r="Q171" i="19" s="1"/>
  <c r="V171" i="19" s="1"/>
  <c r="U122" i="19"/>
  <c r="Q122" i="19" s="1"/>
  <c r="V122" i="19" s="1"/>
  <c r="AC84" i="7" s="1"/>
  <c r="U14" i="19"/>
  <c r="Q14" i="19" s="1"/>
  <c r="U277" i="19"/>
  <c r="Q277" i="19" s="1"/>
  <c r="V277" i="19" s="1"/>
  <c r="U299" i="19"/>
  <c r="Q299" i="19" s="1"/>
  <c r="V299" i="19" s="1"/>
  <c r="W84" i="13" s="1"/>
  <c r="U72" i="19"/>
  <c r="Q72" i="19" s="1"/>
  <c r="V72" i="19" s="1"/>
  <c r="J84" i="6" s="1"/>
  <c r="U332" i="19"/>
  <c r="Q332" i="19" s="1"/>
  <c r="V332" i="19" s="1"/>
  <c r="Y84" i="14" s="1"/>
  <c r="U340" i="19"/>
  <c r="Q340" i="19" s="1"/>
  <c r="U119" i="19"/>
  <c r="Q119" i="19" s="1"/>
  <c r="V119" i="19" s="1"/>
  <c r="Z84" i="7" s="1"/>
  <c r="U275" i="19"/>
  <c r="Q275" i="19" s="1"/>
  <c r="V275" i="19" s="1"/>
  <c r="AC84" i="12" s="1"/>
  <c r="U242" i="19"/>
  <c r="Q242" i="19" s="1"/>
  <c r="V242" i="19" s="1"/>
  <c r="AA84" i="11" s="1"/>
  <c r="N49" i="19"/>
  <c r="N126" i="19"/>
  <c r="N7" i="19"/>
  <c r="C2" i="8"/>
  <c r="N41" i="19"/>
  <c r="N21" i="19"/>
  <c r="L347" i="19"/>
  <c r="P347" i="19" s="1"/>
  <c r="J38" i="15"/>
  <c r="T225" i="19"/>
  <c r="T251" i="19"/>
  <c r="T221" i="19"/>
  <c r="L295" i="19"/>
  <c r="P295" i="19" s="1"/>
  <c r="S229" i="19"/>
  <c r="S251" i="19"/>
  <c r="L251" i="19"/>
  <c r="P251" i="19" s="1"/>
  <c r="N152" i="19"/>
  <c r="N76" i="19"/>
  <c r="N110" i="19"/>
  <c r="N94" i="19"/>
  <c r="N272" i="19"/>
  <c r="N86" i="19"/>
  <c r="N163" i="19"/>
  <c r="N111" i="19"/>
  <c r="N176" i="19"/>
  <c r="N29" i="19"/>
  <c r="N140" i="19"/>
  <c r="N114" i="19"/>
  <c r="N159" i="19"/>
  <c r="N186" i="19"/>
  <c r="N119" i="19"/>
  <c r="N88" i="19"/>
  <c r="N103" i="19"/>
  <c r="N47" i="19"/>
  <c r="N31" i="19"/>
  <c r="O31" i="19" s="1"/>
  <c r="N17" i="19"/>
  <c r="N151" i="19"/>
  <c r="N124" i="19"/>
  <c r="N25" i="19"/>
  <c r="N42" i="19"/>
  <c r="O42" i="19" s="1"/>
  <c r="N153" i="19"/>
  <c r="N113" i="19"/>
  <c r="N197" i="19"/>
  <c r="N83" i="19"/>
  <c r="N10" i="19"/>
  <c r="O10" i="19" s="1"/>
  <c r="N33" i="19"/>
  <c r="N136" i="19"/>
  <c r="N144" i="19"/>
  <c r="N43" i="19"/>
  <c r="N71" i="19"/>
  <c r="N24" i="19"/>
  <c r="N291" i="19"/>
  <c r="N66" i="19"/>
  <c r="N238" i="19"/>
  <c r="N95" i="19"/>
  <c r="N57" i="19"/>
  <c r="N91" i="19"/>
  <c r="N172" i="19"/>
  <c r="N27" i="19"/>
  <c r="N14" i="19"/>
  <c r="N106" i="19"/>
  <c r="L356" i="19"/>
  <c r="P356" i="19" s="1"/>
  <c r="S356" i="19"/>
  <c r="S58" i="19"/>
  <c r="X38" i="5" s="1"/>
  <c r="L58" i="19"/>
  <c r="P58" i="19" s="1"/>
  <c r="T58" i="19"/>
  <c r="T347" i="19"/>
  <c r="S221" i="19"/>
  <c r="L221" i="19"/>
  <c r="P221" i="19" s="1"/>
  <c r="S94" i="19"/>
  <c r="L94" i="19"/>
  <c r="L51" i="19"/>
  <c r="P51" i="19" s="1"/>
  <c r="S51" i="19"/>
  <c r="Q38" i="5" s="1"/>
  <c r="S97" i="19"/>
  <c r="L97" i="19"/>
  <c r="P97" i="19" s="1"/>
  <c r="S13" i="19"/>
  <c r="J38" i="4" s="1"/>
  <c r="L13" i="19"/>
  <c r="P13" i="19" s="1"/>
  <c r="E28" i="19"/>
  <c r="E48" i="19"/>
  <c r="L48" i="19" s="1"/>
  <c r="N370" i="19"/>
  <c r="N339" i="19"/>
  <c r="L140" i="19"/>
  <c r="P140" i="19" s="1"/>
  <c r="S140" i="19"/>
  <c r="S188" i="19"/>
  <c r="L188" i="19"/>
  <c r="P188" i="19" s="1"/>
  <c r="T46" i="19"/>
  <c r="E193" i="19"/>
  <c r="S193" i="19" s="1"/>
  <c r="T102" i="19"/>
  <c r="T23" i="19"/>
  <c r="E145" i="19"/>
  <c r="S145" i="19" s="1"/>
  <c r="AG87" i="5"/>
  <c r="AG88" i="5" s="1"/>
  <c r="AG13" i="5" s="1"/>
  <c r="T147" i="19"/>
  <c r="AH87" i="9"/>
  <c r="AH88" i="9" s="1"/>
  <c r="AH13" i="9" s="1"/>
  <c r="S246" i="19"/>
  <c r="L246" i="19"/>
  <c r="P246" i="19" s="1"/>
  <c r="N330" i="19"/>
  <c r="N369" i="19"/>
  <c r="S164" i="19"/>
  <c r="L164" i="19"/>
  <c r="P164" i="19" s="1"/>
  <c r="N335" i="19"/>
  <c r="N355" i="19"/>
  <c r="L68" i="19"/>
  <c r="P68" i="19" s="1"/>
  <c r="S68" i="19"/>
  <c r="L37" i="19"/>
  <c r="P37" i="19" s="1"/>
  <c r="S37" i="19"/>
  <c r="AH38" i="4" s="1"/>
  <c r="L184" i="19"/>
  <c r="P184" i="19" s="1"/>
  <c r="S184" i="19"/>
  <c r="N305" i="19"/>
  <c r="N325" i="19"/>
  <c r="S191" i="19"/>
  <c r="L191" i="19"/>
  <c r="P191" i="19" s="1"/>
  <c r="S24" i="19"/>
  <c r="U38" i="4" s="1"/>
  <c r="L24" i="19"/>
  <c r="P24" i="19" s="1"/>
  <c r="N371" i="19"/>
  <c r="S351" i="19"/>
  <c r="L351" i="19"/>
  <c r="P351" i="19" s="1"/>
  <c r="N350" i="19"/>
  <c r="E319" i="19"/>
  <c r="T319" i="19"/>
  <c r="N351" i="19"/>
  <c r="N336" i="19"/>
  <c r="N311" i="19"/>
  <c r="N343" i="19"/>
  <c r="AH87" i="5"/>
  <c r="AH88" i="5" s="1"/>
  <c r="AH13" i="5" s="1"/>
  <c r="N210" i="19"/>
  <c r="N340" i="19"/>
  <c r="N204" i="19"/>
  <c r="N255" i="19"/>
  <c r="N217" i="19"/>
  <c r="N190" i="19"/>
  <c r="N207" i="19"/>
  <c r="N316" i="19"/>
  <c r="N363" i="19"/>
  <c r="N249" i="19"/>
  <c r="N359" i="19"/>
  <c r="N280" i="19"/>
  <c r="N214" i="19"/>
  <c r="N206" i="19"/>
  <c r="N337" i="19"/>
  <c r="N226" i="19"/>
  <c r="N277" i="19"/>
  <c r="N327" i="19"/>
  <c r="O327" i="19" s="1"/>
  <c r="N256" i="19"/>
  <c r="N315" i="19"/>
  <c r="N345" i="19"/>
  <c r="N348" i="19"/>
  <c r="O348" i="19" s="1"/>
  <c r="N317" i="19"/>
  <c r="N324" i="19"/>
  <c r="N306" i="19"/>
  <c r="N300" i="19"/>
  <c r="N314" i="19"/>
  <c r="O314" i="19" s="1"/>
  <c r="N368" i="19"/>
  <c r="N318" i="19"/>
  <c r="N287" i="19"/>
  <c r="N269" i="19"/>
  <c r="N304" i="19"/>
  <c r="N252" i="19"/>
  <c r="N357" i="19"/>
  <c r="N261" i="19"/>
  <c r="N333" i="19"/>
  <c r="N284" i="19"/>
  <c r="N322" i="19"/>
  <c r="N331" i="19"/>
  <c r="N235" i="19"/>
  <c r="N203" i="19"/>
  <c r="N364" i="19"/>
  <c r="N237" i="19"/>
  <c r="N366" i="19"/>
  <c r="N358" i="19"/>
  <c r="N262" i="19"/>
  <c r="N212" i="19"/>
  <c r="N297" i="19"/>
  <c r="N309" i="19"/>
  <c r="N201" i="19"/>
  <c r="N250" i="19"/>
  <c r="N299" i="19"/>
  <c r="N319" i="19"/>
  <c r="N313" i="19"/>
  <c r="N260" i="19"/>
  <c r="N231" i="19"/>
  <c r="N367" i="19"/>
  <c r="N302" i="19"/>
  <c r="N321" i="19"/>
  <c r="O321" i="19" s="1"/>
  <c r="N296" i="19"/>
  <c r="N344" i="19"/>
  <c r="N259" i="19"/>
  <c r="N290" i="19"/>
  <c r="N225" i="19"/>
  <c r="N323" i="19"/>
  <c r="N191" i="19"/>
  <c r="N189" i="19"/>
  <c r="O189" i="19" s="1"/>
  <c r="N258" i="19"/>
  <c r="N215" i="19"/>
  <c r="N347" i="19"/>
  <c r="N275" i="19"/>
  <c r="N356" i="19"/>
  <c r="N266" i="19"/>
  <c r="N213" i="19"/>
  <c r="N241" i="19"/>
  <c r="N230" i="19"/>
  <c r="N289" i="19"/>
  <c r="N281" i="19"/>
  <c r="N229" i="19"/>
  <c r="N338" i="19"/>
  <c r="N227" i="19"/>
  <c r="N276" i="19"/>
  <c r="N221" i="19"/>
  <c r="N298" i="19"/>
  <c r="N211" i="19"/>
  <c r="N301" i="19"/>
  <c r="N329" i="19"/>
  <c r="O329" i="19" s="1"/>
  <c r="N193" i="19"/>
  <c r="N346" i="19"/>
  <c r="N293" i="19"/>
  <c r="N263" i="19"/>
  <c r="N236" i="19"/>
  <c r="N273" i="19"/>
  <c r="N342" i="19"/>
  <c r="N251" i="19"/>
  <c r="N362" i="19"/>
  <c r="N205" i="19"/>
  <c r="N353" i="19"/>
  <c r="N326" i="19"/>
  <c r="N192" i="19"/>
  <c r="N361" i="19"/>
  <c r="N216" i="19"/>
  <c r="N320" i="19"/>
  <c r="N208" i="19"/>
  <c r="N365" i="19"/>
  <c r="N243" i="19"/>
  <c r="N352" i="19"/>
  <c r="N242" i="19"/>
  <c r="N328" i="19"/>
  <c r="N244" i="19"/>
  <c r="N288" i="19"/>
  <c r="N267" i="19"/>
  <c r="O267" i="19" s="1"/>
  <c r="N341" i="19"/>
  <c r="N233" i="19"/>
  <c r="N334" i="19"/>
  <c r="N209" i="19"/>
  <c r="N218" i="19"/>
  <c r="E282" i="19"/>
  <c r="L282" i="19" s="1"/>
  <c r="O282" i="19" s="1"/>
  <c r="E26" i="19"/>
  <c r="T26" i="19"/>
  <c r="S234" i="19"/>
  <c r="L234" i="19"/>
  <c r="P234" i="19" s="1"/>
  <c r="T278" i="19"/>
  <c r="R81" i="19"/>
  <c r="S265" i="19"/>
  <c r="L265" i="19"/>
  <c r="P265" i="19" s="1"/>
  <c r="S153" i="19"/>
  <c r="L153" i="19"/>
  <c r="P153" i="19" s="1"/>
  <c r="S273" i="19"/>
  <c r="L273" i="19"/>
  <c r="P273" i="19" s="1"/>
  <c r="T151" i="19"/>
  <c r="E151" i="19"/>
  <c r="E343" i="19"/>
  <c r="T343" i="19"/>
  <c r="S322" i="19"/>
  <c r="N38" i="14" s="1"/>
  <c r="L322" i="19"/>
  <c r="S64" i="19"/>
  <c r="AD38" i="5" s="1"/>
  <c r="L64" i="19"/>
  <c r="P64" i="19" s="1"/>
  <c r="L318" i="19"/>
  <c r="S318" i="19"/>
  <c r="S258" i="19"/>
  <c r="L258" i="19"/>
  <c r="S165" i="19"/>
  <c r="L165" i="19"/>
  <c r="P165" i="19" s="1"/>
  <c r="L306" i="19"/>
  <c r="S306" i="19"/>
  <c r="S303" i="19"/>
  <c r="L303" i="19"/>
  <c r="P303" i="19" s="1"/>
  <c r="S222" i="19"/>
  <c r="L222" i="19"/>
  <c r="P222" i="19" s="1"/>
  <c r="L213" i="19"/>
  <c r="P213" i="19" s="1"/>
  <c r="S213" i="19"/>
  <c r="S302" i="19"/>
  <c r="L302" i="19"/>
  <c r="S112" i="19"/>
  <c r="L112" i="19"/>
  <c r="O112" i="19" s="1"/>
  <c r="S257" i="19"/>
  <c r="L257" i="19"/>
  <c r="P257" i="19" s="1"/>
  <c r="S240" i="19"/>
  <c r="L240" i="19"/>
  <c r="O240" i="19" s="1"/>
  <c r="S324" i="19"/>
  <c r="L324" i="19"/>
  <c r="S150" i="19"/>
  <c r="L150" i="19"/>
  <c r="O150" i="19" s="1"/>
  <c r="S233" i="19"/>
  <c r="L233" i="19"/>
  <c r="P233" i="19" s="1"/>
  <c r="L309" i="19"/>
  <c r="P309" i="19" s="1"/>
  <c r="S309" i="19"/>
  <c r="S186" i="19"/>
  <c r="L186" i="19"/>
  <c r="P186" i="19" s="1"/>
  <c r="S286" i="19"/>
  <c r="L286" i="19"/>
  <c r="O286" i="19" s="1"/>
  <c r="S170" i="19"/>
  <c r="L170" i="19"/>
  <c r="P170" i="19" s="1"/>
  <c r="S263" i="19"/>
  <c r="L263" i="19"/>
  <c r="E105" i="19"/>
  <c r="T105" i="19"/>
  <c r="E285" i="19"/>
  <c r="T285" i="19"/>
  <c r="E223" i="19"/>
  <c r="T223" i="19"/>
  <c r="E269" i="19"/>
  <c r="T269" i="19"/>
  <c r="E316" i="19"/>
  <c r="T316" i="19"/>
  <c r="T335" i="19"/>
  <c r="E335" i="19"/>
  <c r="S152" i="19"/>
  <c r="L152" i="19"/>
  <c r="S315" i="19"/>
  <c r="G38" i="14" s="1"/>
  <c r="L315" i="19"/>
  <c r="L300" i="19"/>
  <c r="S300" i="19"/>
  <c r="E368" i="19"/>
  <c r="T368" i="19"/>
  <c r="S294" i="19"/>
  <c r="L294" i="19"/>
  <c r="P294" i="19" s="1"/>
  <c r="E249" i="19"/>
  <c r="T249" i="19"/>
  <c r="S360" i="19"/>
  <c r="L360" i="19"/>
  <c r="P360" i="19" s="1"/>
  <c r="S362" i="19"/>
  <c r="L362" i="19"/>
  <c r="P362" i="19" s="1"/>
  <c r="L366" i="19"/>
  <c r="S366" i="19"/>
  <c r="S63" i="19"/>
  <c r="AC38" i="5" s="1"/>
  <c r="L63" i="19"/>
  <c r="O63" i="19" s="1"/>
  <c r="S361" i="19"/>
  <c r="L361" i="19"/>
  <c r="P361" i="19" s="1"/>
  <c r="S231" i="19"/>
  <c r="L231" i="19"/>
  <c r="P231" i="19" s="1"/>
  <c r="S81" i="19"/>
  <c r="L81" i="19"/>
  <c r="O81" i="19" s="1"/>
  <c r="L239" i="19"/>
  <c r="O239" i="19" s="1"/>
  <c r="S239" i="19"/>
  <c r="S340" i="19"/>
  <c r="L340" i="19"/>
  <c r="E172" i="19"/>
  <c r="T172" i="19"/>
  <c r="E243" i="19"/>
  <c r="T243" i="19"/>
  <c r="T313" i="19"/>
  <c r="E313" i="19"/>
  <c r="T271" i="19"/>
  <c r="E271" i="19"/>
  <c r="S228" i="19"/>
  <c r="L228" i="19"/>
  <c r="P228" i="19" s="1"/>
  <c r="L216" i="19"/>
  <c r="P216" i="19" s="1"/>
  <c r="S216" i="19"/>
  <c r="T127" i="19"/>
  <c r="E127" i="19"/>
  <c r="S90" i="19"/>
  <c r="L90" i="19"/>
  <c r="O90" i="19" s="1"/>
  <c r="S79" i="19"/>
  <c r="L79" i="19"/>
  <c r="O79" i="19" s="1"/>
  <c r="S279" i="19"/>
  <c r="L279" i="19"/>
  <c r="O279" i="19" s="1"/>
  <c r="L235" i="19"/>
  <c r="S235" i="19"/>
  <c r="E17" i="19"/>
  <c r="T17" i="19"/>
  <c r="T207" i="19"/>
  <c r="E207" i="19"/>
  <c r="S283" i="19"/>
  <c r="L283" i="19"/>
  <c r="P283" i="19" s="1"/>
  <c r="L65" i="19"/>
  <c r="P65" i="19" s="1"/>
  <c r="S65" i="19"/>
  <c r="AE38" i="5" s="1"/>
  <c r="S220" i="19"/>
  <c r="L220" i="19"/>
  <c r="P220" i="19" s="1"/>
  <c r="S209" i="19"/>
  <c r="L209" i="19"/>
  <c r="P209" i="19" s="1"/>
  <c r="S180" i="19"/>
  <c r="L180" i="19"/>
  <c r="P180" i="19" s="1"/>
  <c r="E310" i="19"/>
  <c r="T310" i="19"/>
  <c r="E33" i="19"/>
  <c r="T33" i="19"/>
  <c r="S345" i="19"/>
  <c r="L345" i="19"/>
  <c r="P345" i="19" s="1"/>
  <c r="T230" i="19"/>
  <c r="E230" i="19"/>
  <c r="S162" i="19"/>
  <c r="L162" i="19"/>
  <c r="O162" i="19" s="1"/>
  <c r="S317" i="19"/>
  <c r="L317" i="19"/>
  <c r="P317" i="19" s="1"/>
  <c r="E371" i="19"/>
  <c r="T371" i="19"/>
  <c r="E35" i="19"/>
  <c r="T35" i="19"/>
  <c r="S101" i="19"/>
  <c r="L101" i="19"/>
  <c r="P101" i="19" s="1"/>
  <c r="S350" i="19"/>
  <c r="L350" i="19"/>
  <c r="S196" i="19"/>
  <c r="L196" i="19"/>
  <c r="P196" i="19" s="1"/>
  <c r="L117" i="19"/>
  <c r="P117" i="19" s="1"/>
  <c r="S117" i="19"/>
  <c r="S182" i="19"/>
  <c r="L182" i="19"/>
  <c r="P182" i="19" s="1"/>
  <c r="E29" i="19"/>
  <c r="T29" i="19"/>
  <c r="E255" i="19"/>
  <c r="T255" i="19"/>
  <c r="S74" i="19"/>
  <c r="L74" i="19"/>
  <c r="P74" i="19" s="1"/>
  <c r="S260" i="19"/>
  <c r="L260" i="19"/>
  <c r="P260" i="19" s="1"/>
  <c r="S92" i="19"/>
  <c r="L92" i="19"/>
  <c r="O92" i="19" s="1"/>
  <c r="S296" i="19"/>
  <c r="S38" i="13" s="1"/>
  <c r="L296" i="19"/>
  <c r="T298" i="19"/>
  <c r="E298" i="19"/>
  <c r="S370" i="19"/>
  <c r="L370" i="19"/>
  <c r="S330" i="19"/>
  <c r="V38" i="14" s="1"/>
  <c r="L330" i="19"/>
  <c r="P330" i="19" s="1"/>
  <c r="S160" i="19"/>
  <c r="L160" i="19"/>
  <c r="P160" i="19" s="1"/>
  <c r="S301" i="19"/>
  <c r="L301" i="19"/>
  <c r="L344" i="19"/>
  <c r="S344" i="19"/>
  <c r="S270" i="19"/>
  <c r="L270" i="19"/>
  <c r="O270" i="19" s="1"/>
  <c r="T259" i="19"/>
  <c r="E259" i="19"/>
  <c r="S289" i="19"/>
  <c r="L289" i="19"/>
  <c r="P289" i="19" s="1"/>
  <c r="E217" i="19"/>
  <c r="T217" i="19"/>
  <c r="S226" i="19"/>
  <c r="L226" i="19"/>
  <c r="S87" i="19"/>
  <c r="L87" i="19"/>
  <c r="P87" i="19" s="1"/>
  <c r="T14" i="19"/>
  <c r="E14" i="19"/>
  <c r="L95" i="19"/>
  <c r="P95" i="19" s="1"/>
  <c r="S95" i="19"/>
  <c r="S194" i="19"/>
  <c r="L194" i="19"/>
  <c r="O194" i="19" s="1"/>
  <c r="S323" i="19"/>
  <c r="L323" i="19"/>
  <c r="E212" i="19"/>
  <c r="T212" i="19"/>
  <c r="E205" i="19"/>
  <c r="T205" i="19"/>
  <c r="T174" i="19"/>
  <c r="E174" i="19"/>
  <c r="T272" i="19"/>
  <c r="E272" i="19"/>
  <c r="T96" i="19"/>
  <c r="E96" i="19"/>
  <c r="L280" i="19"/>
  <c r="S280" i="19"/>
  <c r="S346" i="19"/>
  <c r="L346" i="19"/>
  <c r="S353" i="19"/>
  <c r="L353" i="19"/>
  <c r="P353" i="19" s="1"/>
  <c r="T337" i="19"/>
  <c r="E337" i="19"/>
  <c r="S40" i="19"/>
  <c r="F38" i="5" s="1"/>
  <c r="L40" i="19"/>
  <c r="O40" i="19" s="1"/>
  <c r="S192" i="19"/>
  <c r="L192" i="19"/>
  <c r="P192" i="19" s="1"/>
  <c r="S103" i="19"/>
  <c r="L103" i="19"/>
  <c r="S364" i="19"/>
  <c r="L364" i="19"/>
  <c r="S200" i="19"/>
  <c r="L200" i="19"/>
  <c r="P200" i="19" s="1"/>
  <c r="S43" i="19"/>
  <c r="I38" i="5" s="1"/>
  <c r="L43" i="19"/>
  <c r="P43" i="19" s="1"/>
  <c r="S45" i="19"/>
  <c r="K38" i="5" s="1"/>
  <c r="L45" i="19"/>
  <c r="P45" i="19" s="1"/>
  <c r="S122" i="19"/>
  <c r="L122" i="19"/>
  <c r="P122" i="19" s="1"/>
  <c r="S308" i="19"/>
  <c r="L308" i="19"/>
  <c r="P308" i="19" s="1"/>
  <c r="S56" i="19"/>
  <c r="V38" i="5" s="1"/>
  <c r="L56" i="19"/>
  <c r="P56" i="19" s="1"/>
  <c r="T312" i="19"/>
  <c r="E312" i="19"/>
  <c r="S60" i="19"/>
  <c r="Z38" i="5" s="1"/>
  <c r="L60" i="19"/>
  <c r="P60" i="19" s="1"/>
  <c r="S163" i="19"/>
  <c r="L163" i="19"/>
  <c r="L202" i="19"/>
  <c r="P202" i="19" s="1"/>
  <c r="S202" i="19"/>
  <c r="T304" i="19"/>
  <c r="E304" i="19"/>
  <c r="S119" i="19"/>
  <c r="L119" i="19"/>
  <c r="P119" i="19" s="1"/>
  <c r="L357" i="19"/>
  <c r="S357" i="19"/>
  <c r="E39" i="19"/>
  <c r="T39" i="19"/>
  <c r="T367" i="19"/>
  <c r="E367" i="19" s="1"/>
  <c r="E241" i="19"/>
  <c r="T241" i="19"/>
  <c r="T199" i="19"/>
  <c r="E199" i="19"/>
  <c r="S332" i="19"/>
  <c r="L332" i="19"/>
  <c r="P332" i="19" s="1"/>
  <c r="S363" i="19"/>
  <c r="L363" i="19"/>
  <c r="E19" i="19"/>
  <c r="T19" i="19"/>
  <c r="S190" i="19"/>
  <c r="E38" i="10" s="1"/>
  <c r="L190" i="19"/>
  <c r="E211" i="19"/>
  <c r="T211" i="19"/>
  <c r="S365" i="19"/>
  <c r="L365" i="19"/>
  <c r="S214" i="19"/>
  <c r="L214" i="19"/>
  <c r="S70" i="19"/>
  <c r="L70" i="19"/>
  <c r="P70" i="19" s="1"/>
  <c r="S349" i="19"/>
  <c r="K38" i="15" s="1"/>
  <c r="L349" i="19"/>
  <c r="P349" i="19" s="1"/>
  <c r="E115" i="19"/>
  <c r="T115" i="19"/>
  <c r="L171" i="19"/>
  <c r="O171" i="19" s="1"/>
  <c r="S171" i="19"/>
  <c r="P38" i="9" s="1"/>
  <c r="S328" i="19"/>
  <c r="T38" i="14" s="1"/>
  <c r="L328" i="19"/>
  <c r="P328" i="19" s="1"/>
  <c r="S242" i="19"/>
  <c r="L242" i="19"/>
  <c r="P242" i="19" s="1"/>
  <c r="L333" i="19"/>
  <c r="S333" i="19"/>
  <c r="S197" i="19"/>
  <c r="L197" i="19"/>
  <c r="T274" i="19"/>
  <c r="E274" i="19"/>
  <c r="L248" i="19"/>
  <c r="O248" i="19" s="1"/>
  <c r="S248" i="19"/>
  <c r="S82" i="19"/>
  <c r="L82" i="19"/>
  <c r="P82" i="19" s="1"/>
  <c r="S342" i="19"/>
  <c r="L342" i="19"/>
  <c r="T215" i="19"/>
  <c r="E215" i="19"/>
  <c r="S291" i="19"/>
  <c r="L291" i="19"/>
  <c r="S169" i="19"/>
  <c r="L169" i="19"/>
  <c r="P169" i="19" s="1"/>
  <c r="S187" i="19"/>
  <c r="L187" i="19"/>
  <c r="P187" i="19" s="1"/>
  <c r="L218" i="19"/>
  <c r="P218" i="19" s="1"/>
  <c r="S218" i="19"/>
  <c r="T55" i="19"/>
  <c r="E55" i="19"/>
  <c r="T339" i="19"/>
  <c r="E339" i="19"/>
  <c r="E73" i="19"/>
  <c r="T73" i="19"/>
  <c r="T238" i="19"/>
  <c r="E238" i="19"/>
  <c r="S175" i="19"/>
  <c r="L175" i="19"/>
  <c r="S237" i="19"/>
  <c r="L237" i="19"/>
  <c r="P237" i="19" s="1"/>
  <c r="E325" i="19"/>
  <c r="T325" i="19"/>
  <c r="T359" i="19"/>
  <c r="E359" i="19"/>
  <c r="S311" i="19"/>
  <c r="L311" i="19"/>
  <c r="S201" i="19"/>
  <c r="L201" i="19"/>
  <c r="P201" i="19" s="1"/>
  <c r="E358" i="19"/>
  <c r="T358" i="19"/>
  <c r="S277" i="19"/>
  <c r="L277" i="19"/>
  <c r="S338" i="19"/>
  <c r="L338" i="19"/>
  <c r="T305" i="19"/>
  <c r="E305" i="19"/>
  <c r="E195" i="19"/>
  <c r="T195" i="19"/>
  <c r="S254" i="19"/>
  <c r="L254" i="19"/>
  <c r="O254" i="19" s="1"/>
  <c r="E369" i="19"/>
  <c r="T369" i="19"/>
  <c r="S287" i="19"/>
  <c r="L287" i="19"/>
  <c r="S320" i="19"/>
  <c r="M38" i="14" s="1"/>
  <c r="L320" i="19"/>
  <c r="S261" i="19"/>
  <c r="L261" i="19"/>
  <c r="P261" i="19" s="1"/>
  <c r="S232" i="19"/>
  <c r="L232" i="19"/>
  <c r="P232" i="19" s="1"/>
  <c r="S297" i="19"/>
  <c r="L297" i="19"/>
  <c r="S158" i="19"/>
  <c r="L158" i="19"/>
  <c r="P158" i="19" s="1"/>
  <c r="E21" i="19"/>
  <c r="T21" i="19"/>
  <c r="S185" i="19"/>
  <c r="L185" i="19"/>
  <c r="P185" i="19" s="1"/>
  <c r="S355" i="19"/>
  <c r="L355" i="19"/>
  <c r="S354" i="19"/>
  <c r="L354" i="19"/>
  <c r="P354" i="19" s="1"/>
  <c r="S208" i="19"/>
  <c r="L208" i="19"/>
  <c r="P208" i="19" s="1"/>
  <c r="L334" i="19"/>
  <c r="P334" i="19" s="1"/>
  <c r="S334" i="19"/>
  <c r="T22" i="19"/>
  <c r="E22" i="19"/>
  <c r="S299" i="19"/>
  <c r="L299" i="19"/>
  <c r="T352" i="19"/>
  <c r="E352" i="19"/>
  <c r="E181" i="19"/>
  <c r="T181" i="19"/>
  <c r="T247" i="19"/>
  <c r="E247" i="19"/>
  <c r="E331" i="19"/>
  <c r="T331" i="19"/>
  <c r="E307" i="19"/>
  <c r="T307" i="19"/>
  <c r="N310" i="19"/>
  <c r="S149" i="19"/>
  <c r="L149" i="19"/>
  <c r="O149" i="19" s="1"/>
  <c r="S108" i="19"/>
  <c r="L108" i="19"/>
  <c r="O108" i="19" s="1"/>
  <c r="S278" i="19"/>
  <c r="L278" i="19"/>
  <c r="O278" i="19" s="1"/>
  <c r="T86" i="19"/>
  <c r="E86" i="19"/>
  <c r="S148" i="19"/>
  <c r="L148" i="19"/>
  <c r="O148" i="19" s="1"/>
  <c r="T210" i="19"/>
  <c r="E210" i="19"/>
  <c r="S144" i="19"/>
  <c r="L144" i="19"/>
  <c r="S69" i="19"/>
  <c r="F38" i="6" s="1"/>
  <c r="L69" i="19"/>
  <c r="O69" i="19" s="1"/>
  <c r="S85" i="19"/>
  <c r="L85" i="19"/>
  <c r="O85" i="19" s="1"/>
  <c r="S124" i="19"/>
  <c r="L124" i="19"/>
  <c r="S206" i="19"/>
  <c r="L206" i="19"/>
  <c r="S62" i="19"/>
  <c r="AB38" i="5" s="1"/>
  <c r="L62" i="19"/>
  <c r="O62" i="19" s="1"/>
  <c r="S288" i="19"/>
  <c r="L288" i="19"/>
  <c r="S98" i="19"/>
  <c r="L98" i="19"/>
  <c r="O98" i="19" s="1"/>
  <c r="S178" i="19"/>
  <c r="L178" i="19"/>
  <c r="S173" i="19"/>
  <c r="L173" i="19"/>
  <c r="O173" i="19" s="1"/>
  <c r="E78" i="19"/>
  <c r="T78" i="19"/>
  <c r="E159" i="19"/>
  <c r="T159" i="19"/>
  <c r="E32" i="19"/>
  <c r="T32" i="19"/>
  <c r="S41" i="19"/>
  <c r="G38" i="5" s="1"/>
  <c r="L41" i="19"/>
  <c r="S88" i="19"/>
  <c r="L88" i="19"/>
  <c r="S326" i="19"/>
  <c r="L326" i="19"/>
  <c r="S49" i="19"/>
  <c r="O38" i="5" s="1"/>
  <c r="L49" i="19"/>
  <c r="T136" i="19"/>
  <c r="E136" i="19"/>
  <c r="N308" i="19"/>
  <c r="N196" i="19"/>
  <c r="N220" i="19"/>
  <c r="N122" i="19"/>
  <c r="N195" i="19"/>
  <c r="N89" i="19"/>
  <c r="N187" i="19"/>
  <c r="N200" i="19"/>
  <c r="O200" i="19" s="1"/>
  <c r="N38" i="19"/>
  <c r="N185" i="19"/>
  <c r="N360" i="19"/>
  <c r="N247" i="19"/>
  <c r="N164" i="19"/>
  <c r="N198" i="19"/>
  <c r="N257" i="19"/>
  <c r="N223" i="19"/>
  <c r="N307" i="19"/>
  <c r="N232" i="19"/>
  <c r="N199" i="19"/>
  <c r="N72" i="19"/>
  <c r="N68" i="19"/>
  <c r="N167" i="19"/>
  <c r="N16" i="19"/>
  <c r="N129" i="19"/>
  <c r="N100" i="19"/>
  <c r="N222" i="19"/>
  <c r="N349" i="19"/>
  <c r="N246" i="19"/>
  <c r="N44" i="19"/>
  <c r="N178" i="19"/>
  <c r="S53" i="19"/>
  <c r="S38" i="5" s="1"/>
  <c r="L53" i="19"/>
  <c r="O53" i="19" s="1"/>
  <c r="S25" i="19"/>
  <c r="V38" i="4" s="1"/>
  <c r="L25" i="19"/>
  <c r="S293" i="19"/>
  <c r="L293" i="19"/>
  <c r="S227" i="19"/>
  <c r="L227" i="19"/>
  <c r="P329" i="19"/>
  <c r="S292" i="19"/>
  <c r="L292" i="19"/>
  <c r="S177" i="19"/>
  <c r="L177" i="19"/>
  <c r="O177" i="19" s="1"/>
  <c r="T166" i="19"/>
  <c r="E166" i="19"/>
  <c r="E9" i="19"/>
  <c r="T9" i="19"/>
  <c r="T128" i="19"/>
  <c r="E128" i="19"/>
  <c r="T146" i="19"/>
  <c r="E146" i="19"/>
  <c r="S44" i="19"/>
  <c r="J38" i="5" s="1"/>
  <c r="L44" i="19"/>
  <c r="S183" i="19"/>
  <c r="L183" i="19"/>
  <c r="O183" i="19" s="1"/>
  <c r="P267" i="19"/>
  <c r="E75" i="19"/>
  <c r="T75" i="19"/>
  <c r="S268" i="19"/>
  <c r="U38" i="12" s="1"/>
  <c r="L268" i="19"/>
  <c r="O268" i="19" s="1"/>
  <c r="S250" i="19"/>
  <c r="L250" i="19"/>
  <c r="S157" i="19"/>
  <c r="L157" i="19"/>
  <c r="O157" i="19" s="1"/>
  <c r="S27" i="19"/>
  <c r="X38" i="4" s="1"/>
  <c r="L27" i="19"/>
  <c r="P42" i="19"/>
  <c r="P321" i="19"/>
  <c r="S245" i="19"/>
  <c r="L245" i="19"/>
  <c r="O245" i="19" s="1"/>
  <c r="S133" i="19"/>
  <c r="I38" i="8" s="1"/>
  <c r="L133" i="19"/>
  <c r="O133" i="19" s="1"/>
  <c r="S266" i="19"/>
  <c r="L266" i="19"/>
  <c r="S84" i="19"/>
  <c r="L84" i="19"/>
  <c r="O84" i="19" s="1"/>
  <c r="S71" i="19"/>
  <c r="L71" i="19"/>
  <c r="S46" i="19"/>
  <c r="L38" i="5" s="1"/>
  <c r="L46" i="19"/>
  <c r="O46" i="19" s="1"/>
  <c r="S167" i="19"/>
  <c r="L167" i="19"/>
  <c r="E155" i="19"/>
  <c r="T155" i="19"/>
  <c r="P229" i="19"/>
  <c r="E59" i="19"/>
  <c r="T59" i="19"/>
  <c r="P348" i="19"/>
  <c r="T47" i="19"/>
  <c r="E47" i="19"/>
  <c r="S57" i="19"/>
  <c r="W38" i="5" s="1"/>
  <c r="L57" i="19"/>
  <c r="S219" i="19"/>
  <c r="L219" i="19"/>
  <c r="T50" i="19"/>
  <c r="E50" i="19"/>
  <c r="T54" i="19"/>
  <c r="E54" i="19"/>
  <c r="E236" i="19"/>
  <c r="T236" i="19"/>
  <c r="N182" i="19"/>
  <c r="N224" i="19"/>
  <c r="O224" i="19" s="1"/>
  <c r="P10" i="19"/>
  <c r="S281" i="19"/>
  <c r="D38" i="13" s="1"/>
  <c r="L281" i="19"/>
  <c r="S203" i="19"/>
  <c r="L203" i="19"/>
  <c r="S141" i="19"/>
  <c r="L141" i="19"/>
  <c r="O141" i="19" s="1"/>
  <c r="E83" i="19"/>
  <c r="T83" i="19"/>
  <c r="E168" i="19"/>
  <c r="T168" i="19"/>
  <c r="E109" i="19"/>
  <c r="T109" i="19"/>
  <c r="N332" i="19"/>
  <c r="N64" i="19"/>
  <c r="S77" i="19"/>
  <c r="L77" i="19"/>
  <c r="S131" i="19"/>
  <c r="L131" i="19"/>
  <c r="O131" i="19" s="1"/>
  <c r="S138" i="19"/>
  <c r="L138" i="19"/>
  <c r="O138" i="19" s="1"/>
  <c r="S179" i="19"/>
  <c r="L179" i="19"/>
  <c r="O179" i="19" s="1"/>
  <c r="S118" i="19"/>
  <c r="X38" i="7" s="1"/>
  <c r="L118" i="19"/>
  <c r="O118" i="19" s="1"/>
  <c r="S130" i="19"/>
  <c r="L130" i="19"/>
  <c r="O130" i="19" s="1"/>
  <c r="S100" i="19"/>
  <c r="L100" i="19"/>
  <c r="S161" i="19"/>
  <c r="L161" i="19"/>
  <c r="O161" i="19" s="1"/>
  <c r="S89" i="19"/>
  <c r="L89" i="19"/>
  <c r="S34" i="19"/>
  <c r="AE38" i="4" s="1"/>
  <c r="L34" i="19"/>
  <c r="O34" i="19" s="1"/>
  <c r="S80" i="19"/>
  <c r="L80" i="19"/>
  <c r="O80" i="19" s="1"/>
  <c r="S137" i="19"/>
  <c r="L137" i="19"/>
  <c r="O137" i="19" s="1"/>
  <c r="S256" i="19"/>
  <c r="L256" i="19"/>
  <c r="S176" i="19"/>
  <c r="L176" i="19"/>
  <c r="S38" i="19"/>
  <c r="D38" i="5" s="1"/>
  <c r="L38" i="19"/>
  <c r="S111" i="19"/>
  <c r="L111" i="19"/>
  <c r="S341" i="19"/>
  <c r="L341" i="19"/>
  <c r="E91" i="19"/>
  <c r="T91" i="19"/>
  <c r="S253" i="19"/>
  <c r="L253" i="19"/>
  <c r="O253" i="19" s="1"/>
  <c r="S336" i="19"/>
  <c r="L336" i="19"/>
  <c r="AH87" i="12"/>
  <c r="AH88" i="12" s="1"/>
  <c r="AH13" i="12" s="1"/>
  <c r="T135" i="19"/>
  <c r="E135" i="19"/>
  <c r="T290" i="19"/>
  <c r="E290" i="19"/>
  <c r="T72" i="19"/>
  <c r="E72" i="19"/>
  <c r="T110" i="19"/>
  <c r="E110" i="19"/>
  <c r="N234" i="19"/>
  <c r="N354" i="19"/>
  <c r="N312" i="19"/>
  <c r="N77" i="19"/>
  <c r="N19" i="19"/>
  <c r="N35" i="19"/>
  <c r="T61" i="19"/>
  <c r="E61" i="19" s="1"/>
  <c r="N271" i="19"/>
  <c r="N283" i="19"/>
  <c r="S121" i="19"/>
  <c r="L121" i="19"/>
  <c r="O121" i="19" s="1"/>
  <c r="S93" i="19"/>
  <c r="L93" i="19"/>
  <c r="O93" i="19" s="1"/>
  <c r="S67" i="19"/>
  <c r="L67" i="19"/>
  <c r="O67" i="19" s="1"/>
  <c r="S66" i="19"/>
  <c r="AF38" i="5" s="1"/>
  <c r="L66" i="19"/>
  <c r="S262" i="19"/>
  <c r="L262" i="19"/>
  <c r="S102" i="19"/>
  <c r="L102" i="19"/>
  <c r="O102" i="19" s="1"/>
  <c r="S120" i="19"/>
  <c r="L120" i="19"/>
  <c r="O120" i="19" s="1"/>
  <c r="S116" i="19"/>
  <c r="L116" i="19"/>
  <c r="O116" i="19" s="1"/>
  <c r="S104" i="19"/>
  <c r="L104" i="19"/>
  <c r="O104" i="19" s="1"/>
  <c r="S147" i="19"/>
  <c r="L147" i="19"/>
  <c r="O147" i="19" s="1"/>
  <c r="S129" i="19"/>
  <c r="L129" i="19"/>
  <c r="S204" i="19"/>
  <c r="L204" i="19"/>
  <c r="T143" i="19"/>
  <c r="E143" i="19"/>
  <c r="S107" i="19"/>
  <c r="L107" i="19"/>
  <c r="O107" i="19" s="1"/>
  <c r="S156" i="19"/>
  <c r="L156" i="19"/>
  <c r="T154" i="19"/>
  <c r="E154" i="19"/>
  <c r="S225" i="19"/>
  <c r="I38" i="11" s="1"/>
  <c r="L225" i="19"/>
  <c r="T134" i="19"/>
  <c r="E134" i="19"/>
  <c r="N48" i="19"/>
  <c r="N202" i="19"/>
  <c r="E284" i="19"/>
  <c r="T284" i="19"/>
  <c r="S76" i="19"/>
  <c r="L76" i="19"/>
  <c r="S36" i="19"/>
  <c r="AG38" i="4" s="1"/>
  <c r="L36" i="19"/>
  <c r="O36" i="19" s="1"/>
  <c r="S16" i="19"/>
  <c r="M38" i="4" s="1"/>
  <c r="L16" i="19"/>
  <c r="S114" i="19"/>
  <c r="L114" i="19"/>
  <c r="S106" i="19"/>
  <c r="S264" i="19"/>
  <c r="L264" i="19"/>
  <c r="O264" i="19" s="1"/>
  <c r="S198" i="19"/>
  <c r="L198" i="19"/>
  <c r="S139" i="19"/>
  <c r="L139" i="19"/>
  <c r="O139" i="19" s="1"/>
  <c r="S23" i="19"/>
  <c r="T38" i="4" s="1"/>
  <c r="L23" i="19"/>
  <c r="O23" i="19" s="1"/>
  <c r="S142" i="19"/>
  <c r="L142" i="19"/>
  <c r="O142" i="19" s="1"/>
  <c r="E126" i="19"/>
  <c r="T126" i="19"/>
  <c r="E18" i="19"/>
  <c r="T18" i="19"/>
  <c r="E275" i="19"/>
  <c r="T275" i="19"/>
  <c r="S244" i="19"/>
  <c r="L244" i="19"/>
  <c r="E15" i="19"/>
  <c r="T15" i="19"/>
  <c r="E99" i="19"/>
  <c r="T99" i="19"/>
  <c r="P31" i="19"/>
  <c r="E123" i="19"/>
  <c r="T123" i="19"/>
  <c r="E113" i="19"/>
  <c r="T113" i="19"/>
  <c r="E125" i="19"/>
  <c r="T125" i="19"/>
  <c r="N56" i="19"/>
  <c r="N156" i="19"/>
  <c r="N219" i="19"/>
  <c r="N37" i="19"/>
  <c r="N26" i="19"/>
  <c r="S252" i="19"/>
  <c r="L252" i="19"/>
  <c r="E276" i="19"/>
  <c r="T276" i="19"/>
  <c r="N294" i="19"/>
  <c r="S30" i="19"/>
  <c r="AA38" i="4" s="1"/>
  <c r="L30" i="19"/>
  <c r="O30" i="19" s="1"/>
  <c r="N292" i="19"/>
  <c r="AH39" i="7"/>
  <c r="AH39" i="14"/>
  <c r="AA84" i="9" l="1"/>
  <c r="P84" i="9"/>
  <c r="H84" i="15"/>
  <c r="V84" i="11"/>
  <c r="Q84" i="12"/>
  <c r="I84" i="8"/>
  <c r="P84" i="11"/>
  <c r="P84" i="8"/>
  <c r="AD84" i="15"/>
  <c r="T84" i="9"/>
  <c r="AD84" i="6"/>
  <c r="M84" i="7"/>
  <c r="G84" i="13"/>
  <c r="N84" i="6"/>
  <c r="AB84" i="14"/>
  <c r="H84" i="12"/>
  <c r="Z84" i="11"/>
  <c r="F84" i="12"/>
  <c r="L84" i="11"/>
  <c r="AB84" i="8"/>
  <c r="L84" i="12"/>
  <c r="Q84" i="14"/>
  <c r="Q84" i="9"/>
  <c r="Z84" i="10"/>
  <c r="I84" i="9"/>
  <c r="L84" i="10"/>
  <c r="I84" i="12"/>
  <c r="V84" i="7"/>
  <c r="E84" i="13"/>
  <c r="K84" i="11"/>
  <c r="T84" i="10"/>
  <c r="Y84" i="11"/>
  <c r="AD84" i="12"/>
  <c r="X84" i="9"/>
  <c r="Y84" i="6"/>
  <c r="S84" i="10"/>
  <c r="I84" i="6"/>
  <c r="X84" i="14"/>
  <c r="X84" i="7"/>
  <c r="F84" i="9"/>
  <c r="N84" i="8"/>
  <c r="D84" i="6"/>
  <c r="AF84" i="5"/>
  <c r="Y84" i="8"/>
  <c r="AA84" i="12"/>
  <c r="D84" i="10"/>
  <c r="L84" i="15"/>
  <c r="P84" i="7"/>
  <c r="M84" i="13"/>
  <c r="AB84" i="9"/>
  <c r="M84" i="12"/>
  <c r="F84" i="8"/>
  <c r="W84" i="11"/>
  <c r="W84" i="10"/>
  <c r="J84" i="8"/>
  <c r="S84" i="15"/>
  <c r="K84" i="13"/>
  <c r="V84" i="13"/>
  <c r="L84" i="9"/>
  <c r="D84" i="8"/>
  <c r="F84" i="7"/>
  <c r="G84" i="6"/>
  <c r="AA84" i="6"/>
  <c r="H84" i="10"/>
  <c r="L84" i="14"/>
  <c r="D84" i="12"/>
  <c r="J84" i="11"/>
  <c r="T84" i="11"/>
  <c r="R84" i="9"/>
  <c r="G84" i="9"/>
  <c r="Q84" i="11"/>
  <c r="AC84" i="13"/>
  <c r="AA84" i="10"/>
  <c r="AC84" i="14"/>
  <c r="J84" i="15"/>
  <c r="N84" i="7"/>
  <c r="Q84" i="8"/>
  <c r="V84" i="9"/>
  <c r="O84" i="6"/>
  <c r="W84" i="7"/>
  <c r="AD84" i="8"/>
  <c r="N84" i="14"/>
  <c r="P84" i="15"/>
  <c r="Y84" i="7"/>
  <c r="G84" i="12"/>
  <c r="Q84" i="7"/>
  <c r="I84" i="11"/>
  <c r="Z84" i="13"/>
  <c r="J84" i="14"/>
  <c r="K84" i="10"/>
  <c r="AC84" i="6"/>
  <c r="W84" i="12"/>
  <c r="X84" i="6"/>
  <c r="D84" i="15"/>
  <c r="X84" i="10"/>
  <c r="T84" i="7"/>
  <c r="Y84" i="12"/>
  <c r="P84" i="6"/>
  <c r="N84" i="15"/>
  <c r="D84" i="13"/>
  <c r="K84" i="12"/>
  <c r="Y84" i="15"/>
  <c r="AD84" i="11"/>
  <c r="AC84" i="11"/>
  <c r="E84" i="11"/>
  <c r="T84" i="12"/>
  <c r="W84" i="8"/>
  <c r="AB84" i="6"/>
  <c r="V84" i="14"/>
  <c r="O84" i="12"/>
  <c r="M84" i="6"/>
  <c r="AA84" i="14"/>
  <c r="AA84" i="8"/>
  <c r="Q84" i="13"/>
  <c r="AB84" i="12"/>
  <c r="U84" i="12"/>
  <c r="L84" i="8"/>
  <c r="U84" i="15"/>
  <c r="M84" i="14"/>
  <c r="F84" i="10"/>
  <c r="V84" i="10"/>
  <c r="Y84" i="13"/>
  <c r="F84" i="11"/>
  <c r="R84" i="15"/>
  <c r="Z84" i="9"/>
  <c r="H84" i="14"/>
  <c r="L84" i="7"/>
  <c r="AD84" i="10"/>
  <c r="I84" i="7"/>
  <c r="R84" i="13"/>
  <c r="P84" i="14"/>
  <c r="P84" i="13"/>
  <c r="AC84" i="8"/>
  <c r="AB84" i="7"/>
  <c r="S84" i="11"/>
  <c r="R84" i="8"/>
  <c r="I84" i="10"/>
  <c r="F84" i="15"/>
  <c r="L84" i="6"/>
  <c r="T84" i="14"/>
  <c r="I84" i="14"/>
  <c r="O84" i="13"/>
  <c r="R84" i="14"/>
  <c r="K84" i="9"/>
  <c r="E84" i="9"/>
  <c r="D84" i="7"/>
  <c r="Z38" i="7"/>
  <c r="O251" i="19"/>
  <c r="O37" i="19"/>
  <c r="AH19" i="4" s="1"/>
  <c r="O196" i="19"/>
  <c r="O347" i="19"/>
  <c r="S48" i="19"/>
  <c r="N38" i="5" s="1"/>
  <c r="S38" i="15"/>
  <c r="AB38" i="9"/>
  <c r="E38" i="12"/>
  <c r="N38" i="12"/>
  <c r="Q38" i="8"/>
  <c r="O38" i="8"/>
  <c r="O361" i="19"/>
  <c r="K38" i="11"/>
  <c r="X38" i="13"/>
  <c r="O349" i="19"/>
  <c r="O221" i="19"/>
  <c r="O65" i="19"/>
  <c r="AE19" i="5" s="1"/>
  <c r="O260" i="19"/>
  <c r="O82" i="19"/>
  <c r="O198" i="19"/>
  <c r="O342" i="19"/>
  <c r="O262" i="19"/>
  <c r="O322" i="19"/>
  <c r="O287" i="19"/>
  <c r="O190" i="19"/>
  <c r="O311" i="19"/>
  <c r="O117" i="19"/>
  <c r="O328" i="19"/>
  <c r="O318" i="19"/>
  <c r="O345" i="19"/>
  <c r="O351" i="19"/>
  <c r="O58" i="19"/>
  <c r="X19" i="5" s="1"/>
  <c r="O353" i="19"/>
  <c r="O293" i="19"/>
  <c r="O213" i="19"/>
  <c r="O191" i="19"/>
  <c r="O201" i="19"/>
  <c r="O357" i="19"/>
  <c r="O300" i="19"/>
  <c r="O38" i="19"/>
  <c r="D19" i="5" s="1"/>
  <c r="O323" i="19"/>
  <c r="AH14" i="9"/>
  <c r="AH17" i="9" s="1"/>
  <c r="AH14" i="5"/>
  <c r="AH17" i="5" s="1"/>
  <c r="AH14" i="12"/>
  <c r="AH17" i="12" s="1"/>
  <c r="AG14" i="5"/>
  <c r="AG17" i="5" s="1"/>
  <c r="R279" i="19"/>
  <c r="V279" i="19"/>
  <c r="AG84" i="12" s="1"/>
  <c r="P16" i="10"/>
  <c r="V201" i="19"/>
  <c r="R278" i="19"/>
  <c r="V278" i="19"/>
  <c r="AF84" i="12" s="1"/>
  <c r="R36" i="19"/>
  <c r="V36" i="19"/>
  <c r="AG84" i="4" s="1"/>
  <c r="X16" i="15"/>
  <c r="V361" i="19"/>
  <c r="X84" i="15" s="1"/>
  <c r="R16" i="19"/>
  <c r="V16" i="19"/>
  <c r="M84" i="4" s="1"/>
  <c r="F16" i="14"/>
  <c r="V313" i="19"/>
  <c r="F84" i="14" s="1"/>
  <c r="R26" i="19"/>
  <c r="V26" i="19"/>
  <c r="W84" i="4" s="1"/>
  <c r="X16" i="4"/>
  <c r="V27" i="19"/>
  <c r="X84" i="4" s="1"/>
  <c r="R371" i="19"/>
  <c r="V371" i="19"/>
  <c r="AH84" i="15" s="1"/>
  <c r="R218" i="19"/>
  <c r="V218" i="19"/>
  <c r="AH84" i="10" s="1"/>
  <c r="M16" i="5"/>
  <c r="V47" i="19"/>
  <c r="M84" i="5" s="1"/>
  <c r="N16" i="5"/>
  <c r="V48" i="19"/>
  <c r="N84" i="5" s="1"/>
  <c r="D16" i="5"/>
  <c r="V38" i="19"/>
  <c r="D84" i="5" s="1"/>
  <c r="R18" i="19"/>
  <c r="V18" i="19"/>
  <c r="O84" i="4" s="1"/>
  <c r="R37" i="19"/>
  <c r="V37" i="19"/>
  <c r="AH84" i="4" s="1"/>
  <c r="S16" i="6"/>
  <c r="V82" i="19"/>
  <c r="R14" i="19"/>
  <c r="V14" i="19"/>
  <c r="K84" i="4" s="1"/>
  <c r="P8" i="19"/>
  <c r="V8" i="19"/>
  <c r="E84" i="4" s="1"/>
  <c r="R125" i="19"/>
  <c r="V125" i="19"/>
  <c r="R95" i="19"/>
  <c r="V95" i="19"/>
  <c r="R24" i="19"/>
  <c r="V24" i="19"/>
  <c r="U84" i="4" s="1"/>
  <c r="R21" i="19"/>
  <c r="V21" i="19"/>
  <c r="R84" i="4" s="1"/>
  <c r="Q16" i="5"/>
  <c r="V51" i="19"/>
  <c r="Q84" i="5" s="1"/>
  <c r="R35" i="19"/>
  <c r="V35" i="19"/>
  <c r="AF84" i="4" s="1"/>
  <c r="R126" i="19"/>
  <c r="V126" i="19"/>
  <c r="AG84" i="7" s="1"/>
  <c r="R157" i="19"/>
  <c r="V157" i="19"/>
  <c r="AH84" i="8" s="1"/>
  <c r="H16" i="5"/>
  <c r="V42" i="19"/>
  <c r="H84" i="5" s="1"/>
  <c r="R310" i="19"/>
  <c r="V310" i="19"/>
  <c r="AH84" i="13" s="1"/>
  <c r="R33" i="19"/>
  <c r="V33" i="19"/>
  <c r="AD84" i="4" s="1"/>
  <c r="R156" i="19"/>
  <c r="V156" i="19"/>
  <c r="AG84" i="8" s="1"/>
  <c r="R17" i="19"/>
  <c r="V17" i="19"/>
  <c r="N84" i="4" s="1"/>
  <c r="R94" i="19"/>
  <c r="V94" i="19"/>
  <c r="AF84" i="6" s="1"/>
  <c r="T16" i="8"/>
  <c r="V144" i="19"/>
  <c r="R155" i="19"/>
  <c r="V155" i="19"/>
  <c r="AF84" i="8" s="1"/>
  <c r="R30" i="19"/>
  <c r="V30" i="19"/>
  <c r="AA84" i="4" s="1"/>
  <c r="P16" i="4"/>
  <c r="V19" i="19"/>
  <c r="P84" i="4" s="1"/>
  <c r="R28" i="19"/>
  <c r="V28" i="19"/>
  <c r="Y84" i="4" s="1"/>
  <c r="R308" i="19"/>
  <c r="V308" i="19"/>
  <c r="O16" i="11"/>
  <c r="V230" i="19"/>
  <c r="O84" i="11" s="1"/>
  <c r="R187" i="19"/>
  <c r="V187" i="19"/>
  <c r="AG84" i="9" s="1"/>
  <c r="R96" i="19"/>
  <c r="V96" i="19"/>
  <c r="AH84" i="6" s="1"/>
  <c r="R25" i="19"/>
  <c r="V25" i="19"/>
  <c r="V84" i="4" s="1"/>
  <c r="N16" i="9"/>
  <c r="V169" i="19"/>
  <c r="R370" i="19"/>
  <c r="V370" i="19"/>
  <c r="R309" i="19"/>
  <c r="V309" i="19"/>
  <c r="O16" i="10"/>
  <c r="V199" i="19"/>
  <c r="O84" i="10" s="1"/>
  <c r="K16" i="5"/>
  <c r="V45" i="19"/>
  <c r="K84" i="5" s="1"/>
  <c r="P16" i="5"/>
  <c r="V50" i="19"/>
  <c r="P84" i="5" s="1"/>
  <c r="R217" i="19"/>
  <c r="V217" i="19"/>
  <c r="AG84" i="10" s="1"/>
  <c r="R16" i="5"/>
  <c r="R15" i="5" s="1"/>
  <c r="V52" i="19"/>
  <c r="R84" i="5" s="1"/>
  <c r="R340" i="19"/>
  <c r="V340" i="19"/>
  <c r="AG84" i="14" s="1"/>
  <c r="R186" i="19"/>
  <c r="V186" i="19"/>
  <c r="AF84" i="9" s="1"/>
  <c r="J16" i="13"/>
  <c r="V286" i="19"/>
  <c r="J84" i="13" s="1"/>
  <c r="R248" i="19"/>
  <c r="V248" i="19"/>
  <c r="R216" i="19"/>
  <c r="V216" i="19"/>
  <c r="R34" i="19"/>
  <c r="V34" i="19"/>
  <c r="AE84" i="4" s="1"/>
  <c r="R15" i="19"/>
  <c r="V15" i="19"/>
  <c r="L84" i="4" s="1"/>
  <c r="R29" i="19"/>
  <c r="V29" i="19"/>
  <c r="Z84" i="4" s="1"/>
  <c r="R247" i="19"/>
  <c r="V247" i="19"/>
  <c r="R22" i="19"/>
  <c r="V22" i="19"/>
  <c r="S84" i="4" s="1"/>
  <c r="R32" i="19"/>
  <c r="V32" i="19"/>
  <c r="AC84" i="4" s="1"/>
  <c r="R9" i="19"/>
  <c r="V9" i="19"/>
  <c r="F84" i="4" s="1"/>
  <c r="R369" i="19"/>
  <c r="V369" i="19"/>
  <c r="AF84" i="15" s="1"/>
  <c r="R249" i="19"/>
  <c r="V249" i="19"/>
  <c r="AH84" i="11" s="1"/>
  <c r="R339" i="19"/>
  <c r="V339" i="19"/>
  <c r="AF84" i="14" s="1"/>
  <c r="O292" i="19"/>
  <c r="AF38" i="9"/>
  <c r="AF16" i="9" s="1"/>
  <c r="O209" i="19"/>
  <c r="O242" i="19"/>
  <c r="O192" i="19"/>
  <c r="O258" i="19"/>
  <c r="O296" i="19"/>
  <c r="O299" i="19"/>
  <c r="O366" i="19"/>
  <c r="O333" i="19"/>
  <c r="O315" i="19"/>
  <c r="O330" i="19"/>
  <c r="O370" i="19"/>
  <c r="O88" i="19"/>
  <c r="O13" i="19"/>
  <c r="J19" i="4" s="1"/>
  <c r="O228" i="19"/>
  <c r="O180" i="19"/>
  <c r="O265" i="19"/>
  <c r="H38" i="6"/>
  <c r="O218" i="19"/>
  <c r="O336" i="19"/>
  <c r="O360" i="19"/>
  <c r="D38" i="7"/>
  <c r="O38" i="14"/>
  <c r="O334" i="19"/>
  <c r="O326" i="19"/>
  <c r="O250" i="19"/>
  <c r="O237" i="19"/>
  <c r="O261" i="19"/>
  <c r="O256" i="19"/>
  <c r="O204" i="19"/>
  <c r="O188" i="19"/>
  <c r="O295" i="19"/>
  <c r="O101" i="19"/>
  <c r="O301" i="19"/>
  <c r="O206" i="19"/>
  <c r="O186" i="19"/>
  <c r="O51" i="19"/>
  <c r="Q19" i="5" s="1"/>
  <c r="O60" i="19"/>
  <c r="Z19" i="5" s="1"/>
  <c r="O45" i="19"/>
  <c r="K19" i="5" s="1"/>
  <c r="O87" i="19"/>
  <c r="O219" i="19"/>
  <c r="O222" i="19"/>
  <c r="O302" i="19"/>
  <c r="O354" i="19"/>
  <c r="S38" i="12"/>
  <c r="K38" i="13"/>
  <c r="O341" i="19"/>
  <c r="O365" i="19"/>
  <c r="O346" i="19"/>
  <c r="O309" i="19"/>
  <c r="O203" i="19"/>
  <c r="O306" i="19"/>
  <c r="O363" i="19"/>
  <c r="O350" i="19"/>
  <c r="O355" i="19"/>
  <c r="O175" i="19"/>
  <c r="O169" i="19"/>
  <c r="O158" i="19"/>
  <c r="O160" i="19"/>
  <c r="O165" i="19"/>
  <c r="O289" i="19"/>
  <c r="O214" i="19"/>
  <c r="O152" i="19"/>
  <c r="O233" i="19"/>
  <c r="O364" i="19"/>
  <c r="O340" i="19"/>
  <c r="O234" i="19"/>
  <c r="AD38" i="9"/>
  <c r="O208" i="19"/>
  <c r="O362" i="19"/>
  <c r="O338" i="19"/>
  <c r="O356" i="19"/>
  <c r="O231" i="19"/>
  <c r="O297" i="19"/>
  <c r="O235" i="19"/>
  <c r="O324" i="19"/>
  <c r="O226" i="19"/>
  <c r="O291" i="19"/>
  <c r="O94" i="19"/>
  <c r="O303" i="19"/>
  <c r="O257" i="19"/>
  <c r="J38" i="9"/>
  <c r="O288" i="19"/>
  <c r="O320" i="19"/>
  <c r="O317" i="19"/>
  <c r="O197" i="19"/>
  <c r="O97" i="19"/>
  <c r="O70" i="19"/>
  <c r="AE82" i="9"/>
  <c r="O185" i="19"/>
  <c r="G82" i="7"/>
  <c r="O100" i="19"/>
  <c r="L82" i="11"/>
  <c r="O227" i="19"/>
  <c r="R82" i="4"/>
  <c r="N82" i="5"/>
  <c r="O48" i="19"/>
  <c r="N19" i="5" s="1"/>
  <c r="AF82" i="4"/>
  <c r="AD82" i="5"/>
  <c r="O64" i="19"/>
  <c r="AD19" i="5" s="1"/>
  <c r="AB82" i="9"/>
  <c r="O182" i="19"/>
  <c r="J82" i="5"/>
  <c r="O44" i="19"/>
  <c r="J19" i="5" s="1"/>
  <c r="F82" i="6"/>
  <c r="O68" i="19"/>
  <c r="J82" i="9"/>
  <c r="O164" i="19"/>
  <c r="AA82" i="12"/>
  <c r="O273" i="19"/>
  <c r="G82" i="15"/>
  <c r="O344" i="19"/>
  <c r="G19" i="15" s="1"/>
  <c r="H82" i="13"/>
  <c r="AC82" i="6"/>
  <c r="I82" i="5"/>
  <c r="O43" i="19"/>
  <c r="I19" i="5" s="1"/>
  <c r="AD82" i="8"/>
  <c r="O153" i="19"/>
  <c r="J82" i="7"/>
  <c r="O103" i="19"/>
  <c r="V82" i="9"/>
  <c r="O176" i="19"/>
  <c r="AG82" i="7"/>
  <c r="AF82" i="13"/>
  <c r="O308" i="19"/>
  <c r="L82" i="6"/>
  <c r="O74" i="19"/>
  <c r="V82" i="5"/>
  <c r="O56" i="19"/>
  <c r="V19" i="5" s="1"/>
  <c r="J82" i="6"/>
  <c r="AF82" i="11"/>
  <c r="AC82" i="7"/>
  <c r="O122" i="19"/>
  <c r="V82" i="13"/>
  <c r="AG82" i="12"/>
  <c r="O280" i="19"/>
  <c r="W82" i="5"/>
  <c r="O57" i="19"/>
  <c r="W19" i="5" s="1"/>
  <c r="U82" i="8"/>
  <c r="O144" i="19"/>
  <c r="R82" i="7"/>
  <c r="O111" i="19"/>
  <c r="O82" i="5"/>
  <c r="O49" i="19"/>
  <c r="O19" i="5" s="1"/>
  <c r="R82" i="13"/>
  <c r="O294" i="19"/>
  <c r="AE82" i="12"/>
  <c r="O277" i="19"/>
  <c r="R82" i="10"/>
  <c r="O202" i="19"/>
  <c r="W82" i="4"/>
  <c r="P82" i="4"/>
  <c r="Y82" i="14"/>
  <c r="O332" i="19"/>
  <c r="AE82" i="11"/>
  <c r="O246" i="19"/>
  <c r="O82" i="6"/>
  <c r="O77" i="19"/>
  <c r="E82" i="11"/>
  <c r="O220" i="19"/>
  <c r="Q82" i="12"/>
  <c r="O263" i="19"/>
  <c r="AG82" i="6"/>
  <c r="O95" i="19"/>
  <c r="M82" i="8"/>
  <c r="V82" i="4"/>
  <c r="O25" i="19"/>
  <c r="V19" i="4" s="1"/>
  <c r="Z82" i="7"/>
  <c r="O119" i="19"/>
  <c r="H82" i="9"/>
  <c r="O163" i="19"/>
  <c r="X82" i="6"/>
  <c r="AD82" i="4"/>
  <c r="AE82" i="7"/>
  <c r="O124" i="19"/>
  <c r="AG82" i="8"/>
  <c r="O156" i="19"/>
  <c r="AE82" i="13"/>
  <c r="F82" i="12"/>
  <c r="O252" i="19"/>
  <c r="F19" i="12" s="1"/>
  <c r="M82" i="7"/>
  <c r="O106" i="19"/>
  <c r="D82" i="9"/>
  <c r="G82" i="13"/>
  <c r="O283" i="19"/>
  <c r="I82" i="10"/>
  <c r="J82" i="11"/>
  <c r="O225" i="19"/>
  <c r="AB82" i="13"/>
  <c r="K82" i="4"/>
  <c r="U82" i="6"/>
  <c r="N82" i="4"/>
  <c r="U82" i="7"/>
  <c r="O114" i="19"/>
  <c r="G82" i="5"/>
  <c r="O41" i="19"/>
  <c r="G19" i="5" s="1"/>
  <c r="Q82" i="11"/>
  <c r="O232" i="19"/>
  <c r="F82" i="8"/>
  <c r="O129" i="19"/>
  <c r="M82" i="4"/>
  <c r="O16" i="19"/>
  <c r="M19" i="4" s="1"/>
  <c r="AG82" i="9"/>
  <c r="O187" i="19"/>
  <c r="M82" i="11"/>
  <c r="O229" i="19"/>
  <c r="W82" i="12"/>
  <c r="X82" i="4"/>
  <c r="O27" i="19"/>
  <c r="X19" i="4" s="1"/>
  <c r="U82" i="4"/>
  <c r="O24" i="19"/>
  <c r="U19" i="4" s="1"/>
  <c r="Q82" i="8"/>
  <c r="O140" i="19"/>
  <c r="P82" i="7"/>
  <c r="P82" i="9"/>
  <c r="O170" i="19"/>
  <c r="AC82" i="9"/>
  <c r="O184" i="19"/>
  <c r="W82" i="11"/>
  <c r="S82" i="12"/>
  <c r="O266" i="19"/>
  <c r="AF82" i="5"/>
  <c r="O66" i="19"/>
  <c r="X82" i="9"/>
  <c r="O178" i="19"/>
  <c r="M82" i="9"/>
  <c r="O167" i="19"/>
  <c r="AA82" i="6"/>
  <c r="O89" i="19"/>
  <c r="AC82" i="11"/>
  <c r="O244" i="19"/>
  <c r="AF82" i="10"/>
  <c r="O216" i="19"/>
  <c r="E82" i="13"/>
  <c r="O281" i="19"/>
  <c r="AH82" i="15"/>
  <c r="R82" i="9"/>
  <c r="H82" i="6"/>
  <c r="O71" i="19"/>
  <c r="M82" i="5"/>
  <c r="Z82" i="4"/>
  <c r="M82" i="6"/>
  <c r="O76" i="19"/>
  <c r="O7" i="19"/>
  <c r="D19" i="4" s="1"/>
  <c r="F38" i="11"/>
  <c r="AC38" i="10"/>
  <c r="AE38" i="12"/>
  <c r="N82" i="13"/>
  <c r="L145" i="19"/>
  <c r="O145" i="19" s="1"/>
  <c r="S282" i="19"/>
  <c r="F38" i="13" s="1"/>
  <c r="AA16" i="13"/>
  <c r="Y82" i="15"/>
  <c r="Y82" i="10"/>
  <c r="L82" i="15"/>
  <c r="Q82" i="15"/>
  <c r="Y82" i="12"/>
  <c r="AA82" i="11"/>
  <c r="H82" i="10"/>
  <c r="O82" i="11"/>
  <c r="T82" i="13"/>
  <c r="W82" i="13"/>
  <c r="S82" i="11"/>
  <c r="AA82" i="14"/>
  <c r="S82" i="14"/>
  <c r="E82" i="14"/>
  <c r="Y82" i="13"/>
  <c r="K82" i="10"/>
  <c r="AB82" i="15"/>
  <c r="Z16" i="14"/>
  <c r="P82" i="10"/>
  <c r="S82" i="15"/>
  <c r="P82" i="13"/>
  <c r="Z82" i="13"/>
  <c r="K16" i="7"/>
  <c r="N16" i="13"/>
  <c r="U82" i="14"/>
  <c r="AA82" i="10"/>
  <c r="M82" i="13"/>
  <c r="U82" i="11"/>
  <c r="L82" i="12"/>
  <c r="AE82" i="15"/>
  <c r="L82" i="10"/>
  <c r="E82" i="15"/>
  <c r="D82" i="15"/>
  <c r="U82" i="10"/>
  <c r="I82" i="15"/>
  <c r="M16" i="7"/>
  <c r="AH82" i="13"/>
  <c r="AE82" i="14"/>
  <c r="G16" i="10"/>
  <c r="Z16" i="7"/>
  <c r="M16" i="6"/>
  <c r="AA16" i="8"/>
  <c r="M16" i="10"/>
  <c r="AD16" i="13"/>
  <c r="E16" i="8"/>
  <c r="Z16" i="6"/>
  <c r="AD16" i="6"/>
  <c r="T82" i="7"/>
  <c r="AC82" i="15"/>
  <c r="AG82" i="15"/>
  <c r="I82" i="14"/>
  <c r="AE82" i="10"/>
  <c r="E82" i="10"/>
  <c r="H82" i="14"/>
  <c r="AD16" i="8"/>
  <c r="P82" i="14"/>
  <c r="M82" i="12"/>
  <c r="AC82" i="14"/>
  <c r="W82" i="14"/>
  <c r="AF82" i="15"/>
  <c r="W82" i="15"/>
  <c r="V82" i="11"/>
  <c r="Q82" i="14"/>
  <c r="K82" i="12"/>
  <c r="E82" i="12"/>
  <c r="S82" i="10"/>
  <c r="P7" i="19"/>
  <c r="H16" i="8"/>
  <c r="H16" i="11"/>
  <c r="AC16" i="15"/>
  <c r="M82" i="14"/>
  <c r="N82" i="12"/>
  <c r="AB82" i="8"/>
  <c r="D82" i="11"/>
  <c r="F82" i="14"/>
  <c r="Y16" i="6"/>
  <c r="X82" i="15"/>
  <c r="L82" i="14"/>
  <c r="U82" i="15"/>
  <c r="AF82" i="14"/>
  <c r="Z82" i="14"/>
  <c r="I82" i="12"/>
  <c r="I16" i="12"/>
  <c r="P16" i="13"/>
  <c r="Y16" i="14"/>
  <c r="N16" i="4"/>
  <c r="X16" i="12"/>
  <c r="M16" i="8"/>
  <c r="M16" i="11"/>
  <c r="X16" i="8"/>
  <c r="V16" i="7"/>
  <c r="AD82" i="12"/>
  <c r="AD82" i="15"/>
  <c r="AC82" i="10"/>
  <c r="AH82" i="11"/>
  <c r="D16" i="15"/>
  <c r="AC16" i="8"/>
  <c r="P82" i="12"/>
  <c r="V82" i="10"/>
  <c r="X16" i="7"/>
  <c r="I16" i="9"/>
  <c r="AB16" i="9"/>
  <c r="AE16" i="6"/>
  <c r="O82" i="10"/>
  <c r="N82" i="10"/>
  <c r="L82" i="13"/>
  <c r="AC82" i="12"/>
  <c r="AB82" i="10"/>
  <c r="X82" i="14"/>
  <c r="J82" i="14"/>
  <c r="AD82" i="14"/>
  <c r="W82" i="10"/>
  <c r="F82" i="15"/>
  <c r="O82" i="13"/>
  <c r="Z82" i="12"/>
  <c r="Z16" i="12"/>
  <c r="S16" i="7"/>
  <c r="E16" i="13"/>
  <c r="Z16" i="11"/>
  <c r="F16" i="12"/>
  <c r="L16" i="12"/>
  <c r="AA82" i="8"/>
  <c r="AF82" i="8"/>
  <c r="S82" i="13"/>
  <c r="F82" i="13"/>
  <c r="O82" i="14"/>
  <c r="K82" i="13"/>
  <c r="F82" i="10"/>
  <c r="D82" i="14"/>
  <c r="AF82" i="6"/>
  <c r="AD16" i="12"/>
  <c r="F16" i="9"/>
  <c r="D16" i="10"/>
  <c r="T82" i="8"/>
  <c r="AA82" i="9"/>
  <c r="AH82" i="10"/>
  <c r="K82" i="14"/>
  <c r="H82" i="15"/>
  <c r="AD82" i="10"/>
  <c r="AG82" i="10"/>
  <c r="I82" i="6"/>
  <c r="M82" i="10"/>
  <c r="Q82" i="7"/>
  <c r="W16" i="11"/>
  <c r="AE16" i="9"/>
  <c r="V16" i="13"/>
  <c r="L16" i="9"/>
  <c r="F16" i="7"/>
  <c r="G16" i="6"/>
  <c r="U82" i="9"/>
  <c r="O82" i="9"/>
  <c r="AA16" i="6"/>
  <c r="S82" i="7"/>
  <c r="E82" i="8"/>
  <c r="W82" i="6"/>
  <c r="T82" i="6"/>
  <c r="D82" i="13"/>
  <c r="N82" i="15"/>
  <c r="N82" i="6"/>
  <c r="G16" i="9"/>
  <c r="AA16" i="10"/>
  <c r="AA82" i="13"/>
  <c r="AD82" i="9"/>
  <c r="L82" i="7"/>
  <c r="AB82" i="6"/>
  <c r="AB82" i="7"/>
  <c r="G82" i="11"/>
  <c r="O82" i="15"/>
  <c r="Z82" i="11"/>
  <c r="D82" i="12"/>
  <c r="O82" i="12"/>
  <c r="J82" i="12"/>
  <c r="V82" i="15"/>
  <c r="T82" i="10"/>
  <c r="AC82" i="8"/>
  <c r="AA16" i="9"/>
  <c r="Q16" i="7"/>
  <c r="Z16" i="13"/>
  <c r="K16" i="10"/>
  <c r="P16" i="8"/>
  <c r="X16" i="6"/>
  <c r="K82" i="6"/>
  <c r="L82" i="9"/>
  <c r="F82" i="7"/>
  <c r="AB82" i="12"/>
  <c r="T82" i="9"/>
  <c r="R82" i="11"/>
  <c r="AB82" i="11"/>
  <c r="P82" i="15"/>
  <c r="Q82" i="13"/>
  <c r="G82" i="10"/>
  <c r="Q82" i="10"/>
  <c r="AA82" i="15"/>
  <c r="T82" i="15"/>
  <c r="X82" i="13"/>
  <c r="AG82" i="14"/>
  <c r="Z82" i="6"/>
  <c r="E16" i="14"/>
  <c r="AD16" i="11"/>
  <c r="T16" i="12"/>
  <c r="W16" i="8"/>
  <c r="Y82" i="11"/>
  <c r="AD82" i="11"/>
  <c r="AG82" i="11"/>
  <c r="AF82" i="7"/>
  <c r="H82" i="12"/>
  <c r="D82" i="10"/>
  <c r="H82" i="11"/>
  <c r="T82" i="12"/>
  <c r="AG82" i="13"/>
  <c r="AD82" i="13"/>
  <c r="Z82" i="15"/>
  <c r="Z82" i="10"/>
  <c r="M82" i="15"/>
  <c r="R82" i="14"/>
  <c r="R82" i="15"/>
  <c r="I82" i="9"/>
  <c r="AB16" i="12"/>
  <c r="U16" i="15"/>
  <c r="M16" i="14"/>
  <c r="F16" i="11"/>
  <c r="R16" i="15"/>
  <c r="AD16" i="10"/>
  <c r="X82" i="12"/>
  <c r="Q82" i="9"/>
  <c r="V82" i="12"/>
  <c r="J82" i="13"/>
  <c r="W82" i="9"/>
  <c r="AE82" i="6"/>
  <c r="E82" i="6"/>
  <c r="X82" i="10"/>
  <c r="P82" i="11"/>
  <c r="U82" i="13"/>
  <c r="T82" i="11"/>
  <c r="K82" i="11"/>
  <c r="AC82" i="13"/>
  <c r="AB82" i="14"/>
  <c r="AF82" i="9"/>
  <c r="R16" i="13"/>
  <c r="S16" i="11"/>
  <c r="L16" i="6"/>
  <c r="M16" i="15"/>
  <c r="R16" i="14"/>
  <c r="P82" i="8"/>
  <c r="Y82" i="6"/>
  <c r="Y82" i="7"/>
  <c r="I82" i="7"/>
  <c r="L82" i="8"/>
  <c r="J82" i="10"/>
  <c r="N82" i="9"/>
  <c r="AD82" i="7"/>
  <c r="R268" i="19"/>
  <c r="V16" i="12"/>
  <c r="R284" i="19"/>
  <c r="H16" i="13"/>
  <c r="R140" i="19"/>
  <c r="Q16" i="8"/>
  <c r="R116" i="19"/>
  <c r="W16" i="7"/>
  <c r="T38" i="13"/>
  <c r="R72" i="19"/>
  <c r="J16" i="6"/>
  <c r="R236" i="19"/>
  <c r="U16" i="11"/>
  <c r="R134" i="19"/>
  <c r="K16" i="8"/>
  <c r="R262" i="19"/>
  <c r="P16" i="12"/>
  <c r="R260" i="19"/>
  <c r="N16" i="12"/>
  <c r="R318" i="19"/>
  <c r="K16" i="14"/>
  <c r="R359" i="19"/>
  <c r="V16" i="15"/>
  <c r="R352" i="19"/>
  <c r="O16" i="15"/>
  <c r="R158" i="19"/>
  <c r="D16" i="9"/>
  <c r="R322" i="19"/>
  <c r="O16" i="14"/>
  <c r="R321" i="19"/>
  <c r="N16" i="14"/>
  <c r="R44" i="19"/>
  <c r="J16" i="5"/>
  <c r="R57" i="19"/>
  <c r="W16" i="5"/>
  <c r="R170" i="19"/>
  <c r="P16" i="9"/>
  <c r="R345" i="19"/>
  <c r="H16" i="15"/>
  <c r="R353" i="19"/>
  <c r="P16" i="15"/>
  <c r="R237" i="19"/>
  <c r="V16" i="11"/>
  <c r="R118" i="19"/>
  <c r="Y16" i="7"/>
  <c r="R253" i="19"/>
  <c r="G16" i="12"/>
  <c r="R263" i="19"/>
  <c r="Q16" i="12"/>
  <c r="R132" i="19"/>
  <c r="I16" i="8"/>
  <c r="R231" i="19"/>
  <c r="P16" i="11"/>
  <c r="R224" i="19"/>
  <c r="I16" i="11"/>
  <c r="R201" i="19"/>
  <c r="Q16" i="10"/>
  <c r="R317" i="19"/>
  <c r="J16" i="14"/>
  <c r="R91" i="19"/>
  <c r="AC16" i="6"/>
  <c r="R367" i="19"/>
  <c r="AD16" i="15"/>
  <c r="R269" i="19"/>
  <c r="W16" i="12"/>
  <c r="R107" i="19"/>
  <c r="N16" i="7"/>
  <c r="R176" i="19"/>
  <c r="V16" i="9"/>
  <c r="R60" i="19"/>
  <c r="Z16" i="5"/>
  <c r="R285" i="19"/>
  <c r="I16" i="13"/>
  <c r="H38" i="15"/>
  <c r="R299" i="19"/>
  <c r="W16" i="13"/>
  <c r="R138" i="19"/>
  <c r="O16" i="8"/>
  <c r="R67" i="19"/>
  <c r="E16" i="6"/>
  <c r="R296" i="19"/>
  <c r="T16" i="13"/>
  <c r="R314" i="19"/>
  <c r="G16" i="14"/>
  <c r="R360" i="19"/>
  <c r="W16" i="15"/>
  <c r="R108" i="19"/>
  <c r="O16" i="7"/>
  <c r="R337" i="19"/>
  <c r="AD16" i="14"/>
  <c r="R208" i="19"/>
  <c r="X16" i="10"/>
  <c r="R113" i="19"/>
  <c r="T16" i="7"/>
  <c r="R219" i="19"/>
  <c r="D16" i="11"/>
  <c r="R174" i="19"/>
  <c r="T16" i="9"/>
  <c r="R98" i="19"/>
  <c r="E16" i="7"/>
  <c r="R271" i="19"/>
  <c r="Y16" i="12"/>
  <c r="R328" i="19"/>
  <c r="U16" i="14"/>
  <c r="R59" i="19"/>
  <c r="Y16" i="5"/>
  <c r="R78" i="19"/>
  <c r="P16" i="6"/>
  <c r="R229" i="19"/>
  <c r="N16" i="11"/>
  <c r="R351" i="19"/>
  <c r="N16" i="15"/>
  <c r="R280" i="19"/>
  <c r="D16" i="13"/>
  <c r="R257" i="19"/>
  <c r="K16" i="12"/>
  <c r="R362" i="19"/>
  <c r="Y16" i="15"/>
  <c r="R244" i="19"/>
  <c r="AC16" i="11"/>
  <c r="R220" i="19"/>
  <c r="E16" i="11"/>
  <c r="R90" i="19"/>
  <c r="AB16" i="6"/>
  <c r="R329" i="19"/>
  <c r="V16" i="14"/>
  <c r="R261" i="19"/>
  <c r="O16" i="12"/>
  <c r="R256" i="19"/>
  <c r="J16" i="12"/>
  <c r="P38" i="11"/>
  <c r="R277" i="19"/>
  <c r="AE16" i="12"/>
  <c r="R70" i="19"/>
  <c r="H16" i="6"/>
  <c r="R53" i="19"/>
  <c r="S16" i="5"/>
  <c r="R61" i="19"/>
  <c r="AA16" i="5"/>
  <c r="R41" i="19"/>
  <c r="G16" i="5"/>
  <c r="R82" i="19"/>
  <c r="T16" i="6"/>
  <c r="R363" i="19"/>
  <c r="Z16" i="15"/>
  <c r="R149" i="19"/>
  <c r="Z16" i="8"/>
  <c r="R334" i="19"/>
  <c r="AA16" i="14"/>
  <c r="R293" i="19"/>
  <c r="Q16" i="13"/>
  <c r="R233" i="19"/>
  <c r="R16" i="11"/>
  <c r="R267" i="19"/>
  <c r="U16" i="12"/>
  <c r="R135" i="19"/>
  <c r="L16" i="8"/>
  <c r="R103" i="19"/>
  <c r="J16" i="7"/>
  <c r="R73" i="19"/>
  <c r="K16" i="6"/>
  <c r="R84" i="19"/>
  <c r="V16" i="6"/>
  <c r="R198" i="19"/>
  <c r="N16" i="10"/>
  <c r="R326" i="19"/>
  <c r="S16" i="14"/>
  <c r="R190" i="19"/>
  <c r="F16" i="10"/>
  <c r="R206" i="19"/>
  <c r="V16" i="10"/>
  <c r="R297" i="19"/>
  <c r="U16" i="13"/>
  <c r="R365" i="19"/>
  <c r="AB16" i="15"/>
  <c r="R301" i="19"/>
  <c r="Y16" i="13"/>
  <c r="R85" i="19"/>
  <c r="W16" i="6"/>
  <c r="R180" i="19"/>
  <c r="Z16" i="9"/>
  <c r="R315" i="19"/>
  <c r="H16" i="14"/>
  <c r="R307" i="19"/>
  <c r="AE16" i="13"/>
  <c r="R105" i="19"/>
  <c r="L16" i="7"/>
  <c r="R102" i="19"/>
  <c r="I16" i="7"/>
  <c r="R54" i="19"/>
  <c r="T16" i="5"/>
  <c r="R39" i="19"/>
  <c r="E16" i="5"/>
  <c r="R346" i="19"/>
  <c r="I16" i="15"/>
  <c r="R368" i="19"/>
  <c r="AE16" i="15"/>
  <c r="R242" i="19"/>
  <c r="AA16" i="11"/>
  <c r="R130" i="19"/>
  <c r="G16" i="8"/>
  <c r="R212" i="19"/>
  <c r="AB16" i="10"/>
  <c r="R173" i="19"/>
  <c r="S16" i="9"/>
  <c r="R162" i="19"/>
  <c r="H16" i="9"/>
  <c r="R114" i="19"/>
  <c r="U16" i="7"/>
  <c r="R202" i="19"/>
  <c r="R16" i="10"/>
  <c r="R100" i="19"/>
  <c r="G16" i="7"/>
  <c r="R213" i="19"/>
  <c r="AC16" i="10"/>
  <c r="R323" i="19"/>
  <c r="P16" i="14"/>
  <c r="R184" i="19"/>
  <c r="AD16" i="9"/>
  <c r="R121" i="19"/>
  <c r="AB16" i="7"/>
  <c r="R246" i="19"/>
  <c r="AE16" i="11"/>
  <c r="R141" i="19"/>
  <c r="R16" i="8"/>
  <c r="R193" i="19"/>
  <c r="I16" i="10"/>
  <c r="R63" i="19"/>
  <c r="AC16" i="5"/>
  <c r="R343" i="19"/>
  <c r="F16" i="15"/>
  <c r="R327" i="19"/>
  <c r="T16" i="14"/>
  <c r="R316" i="19"/>
  <c r="I16" i="14"/>
  <c r="R291" i="19"/>
  <c r="O16" i="13"/>
  <c r="R165" i="19"/>
  <c r="K16" i="9"/>
  <c r="R80" i="19"/>
  <c r="R16" i="6"/>
  <c r="R159" i="19"/>
  <c r="E16" i="9"/>
  <c r="R97" i="19"/>
  <c r="D16" i="7"/>
  <c r="R46" i="19"/>
  <c r="L16" i="5"/>
  <c r="R172" i="19"/>
  <c r="R16" i="9"/>
  <c r="R55" i="19"/>
  <c r="U16" i="5"/>
  <c r="R305" i="19"/>
  <c r="AC16" i="13"/>
  <c r="R347" i="19"/>
  <c r="J16" i="15"/>
  <c r="R275" i="19"/>
  <c r="AC16" i="12"/>
  <c r="R122" i="19"/>
  <c r="AC16" i="7"/>
  <c r="R179" i="19"/>
  <c r="Y16" i="9"/>
  <c r="R183" i="19"/>
  <c r="AC16" i="9"/>
  <c r="R342" i="19"/>
  <c r="E16" i="15"/>
  <c r="R251" i="19"/>
  <c r="E16" i="12"/>
  <c r="R205" i="19"/>
  <c r="U16" i="10"/>
  <c r="R144" i="19"/>
  <c r="U16" i="8"/>
  <c r="R49" i="19"/>
  <c r="O16" i="5"/>
  <c r="R154" i="19"/>
  <c r="AE16" i="8"/>
  <c r="R348" i="19"/>
  <c r="K16" i="15"/>
  <c r="R40" i="19"/>
  <c r="F16" i="5"/>
  <c r="R209" i="19"/>
  <c r="Y16" i="10"/>
  <c r="R177" i="19"/>
  <c r="W16" i="9"/>
  <c r="R282" i="19"/>
  <c r="F16" i="13"/>
  <c r="R283" i="19"/>
  <c r="G16" i="13"/>
  <c r="R43" i="19"/>
  <c r="I16" i="5"/>
  <c r="R76" i="19"/>
  <c r="N16" i="6"/>
  <c r="R354" i="19"/>
  <c r="Q16" i="15"/>
  <c r="R111" i="19"/>
  <c r="R16" i="7"/>
  <c r="R335" i="19"/>
  <c r="AB16" i="14"/>
  <c r="R123" i="19"/>
  <c r="AD16" i="7"/>
  <c r="R254" i="19"/>
  <c r="H16" i="12"/>
  <c r="R227" i="19"/>
  <c r="L16" i="11"/>
  <c r="R151" i="19"/>
  <c r="AB16" i="8"/>
  <c r="R250" i="19"/>
  <c r="D16" i="12"/>
  <c r="R226" i="19"/>
  <c r="K16" i="11"/>
  <c r="R225" i="19"/>
  <c r="J16" i="11"/>
  <c r="R324" i="19"/>
  <c r="Q16" i="14"/>
  <c r="R344" i="19"/>
  <c r="G16" i="15"/>
  <c r="R232" i="19"/>
  <c r="Q16" i="11"/>
  <c r="R336" i="19"/>
  <c r="AC16" i="14"/>
  <c r="R77" i="19"/>
  <c r="O16" i="6"/>
  <c r="R164" i="19"/>
  <c r="J16" i="9"/>
  <c r="F38" i="9"/>
  <c r="R171" i="19"/>
  <c r="Q16" i="9"/>
  <c r="R204" i="19"/>
  <c r="T16" i="10"/>
  <c r="R189" i="19"/>
  <c r="E16" i="10"/>
  <c r="R239" i="19"/>
  <c r="X16" i="11"/>
  <c r="R240" i="19"/>
  <c r="Y16" i="11"/>
  <c r="R194" i="19"/>
  <c r="J16" i="10"/>
  <c r="R222" i="19"/>
  <c r="G16" i="11"/>
  <c r="R357" i="19"/>
  <c r="T16" i="15"/>
  <c r="R178" i="19"/>
  <c r="X16" i="9"/>
  <c r="R169" i="19"/>
  <c r="O16" i="9"/>
  <c r="R210" i="19"/>
  <c r="Z16" i="10"/>
  <c r="R203" i="19"/>
  <c r="S16" i="10"/>
  <c r="R71" i="19"/>
  <c r="I16" i="6"/>
  <c r="R142" i="19"/>
  <c r="S16" i="8"/>
  <c r="R300" i="19"/>
  <c r="X16" i="13"/>
  <c r="R215" i="19"/>
  <c r="AE16" i="10"/>
  <c r="R338" i="19"/>
  <c r="AE16" i="14"/>
  <c r="R331" i="19"/>
  <c r="X16" i="14"/>
  <c r="R68" i="19"/>
  <c r="F16" i="6"/>
  <c r="R167" i="19"/>
  <c r="M16" i="9"/>
  <c r="R137" i="19"/>
  <c r="N16" i="8"/>
  <c r="R265" i="19"/>
  <c r="S16" i="12"/>
  <c r="R66" i="19"/>
  <c r="D16" i="6"/>
  <c r="R148" i="19"/>
  <c r="Y16" i="8"/>
  <c r="R273" i="19"/>
  <c r="AA16" i="12"/>
  <c r="R349" i="19"/>
  <c r="L16" i="15"/>
  <c r="R109" i="19"/>
  <c r="P16" i="7"/>
  <c r="R65" i="19"/>
  <c r="AE16" i="5"/>
  <c r="R62" i="19"/>
  <c r="AB16" i="5"/>
  <c r="R64" i="19"/>
  <c r="AD16" i="5"/>
  <c r="R235" i="19"/>
  <c r="T16" i="11"/>
  <c r="R304" i="19"/>
  <c r="AB16" i="13"/>
  <c r="R145" i="19"/>
  <c r="V16" i="8"/>
  <c r="R175" i="19"/>
  <c r="U16" i="9"/>
  <c r="L38" i="10"/>
  <c r="R196" i="19"/>
  <c r="L16" i="10"/>
  <c r="R311" i="19"/>
  <c r="D16" i="14"/>
  <c r="R295" i="19"/>
  <c r="S16" i="13"/>
  <c r="R288" i="19"/>
  <c r="L16" i="13"/>
  <c r="R289" i="19"/>
  <c r="M16" i="13"/>
  <c r="R243" i="19"/>
  <c r="AB16" i="11"/>
  <c r="R83" i="19"/>
  <c r="U16" i="6"/>
  <c r="R79" i="19"/>
  <c r="Q16" i="6"/>
  <c r="R330" i="19"/>
  <c r="W16" i="14"/>
  <c r="R259" i="19"/>
  <c r="M16" i="12"/>
  <c r="R120" i="19"/>
  <c r="AA16" i="7"/>
  <c r="R129" i="19"/>
  <c r="F16" i="8"/>
  <c r="R364" i="19"/>
  <c r="AA16" i="15"/>
  <c r="R207" i="19"/>
  <c r="W16" i="10"/>
  <c r="R264" i="19"/>
  <c r="R16" i="12"/>
  <c r="R133" i="19"/>
  <c r="J16" i="8"/>
  <c r="R356" i="19"/>
  <c r="S16" i="15"/>
  <c r="R101" i="19"/>
  <c r="H16" i="7"/>
  <c r="R287" i="19"/>
  <c r="K16" i="13"/>
  <c r="R58" i="19"/>
  <c r="X16" i="5"/>
  <c r="R127" i="19"/>
  <c r="D16" i="8"/>
  <c r="R124" i="19"/>
  <c r="AE16" i="7"/>
  <c r="R56" i="19"/>
  <c r="V16" i="5"/>
  <c r="R192" i="19"/>
  <c r="H16" i="10"/>
  <c r="R319" i="19"/>
  <c r="L16" i="14"/>
  <c r="AF16" i="5"/>
  <c r="R298" i="19"/>
  <c r="R88" i="19"/>
  <c r="R302" i="19"/>
  <c r="R238" i="19"/>
  <c r="R230" i="19"/>
  <c r="AH16" i="4"/>
  <c r="R110" i="19"/>
  <c r="R38" i="8"/>
  <c r="Q38" i="10"/>
  <c r="AF38" i="6"/>
  <c r="X38" i="8"/>
  <c r="Y38" i="8"/>
  <c r="S38" i="11"/>
  <c r="Q38" i="6"/>
  <c r="F38" i="8"/>
  <c r="AA38" i="7"/>
  <c r="S38" i="10"/>
  <c r="AH38" i="10"/>
  <c r="AA38" i="15"/>
  <c r="X38" i="9"/>
  <c r="U38" i="8"/>
  <c r="Q38" i="12"/>
  <c r="P38" i="15"/>
  <c r="J38" i="7"/>
  <c r="O38" i="12"/>
  <c r="AG38" i="14"/>
  <c r="Z38" i="14"/>
  <c r="P38" i="10"/>
  <c r="G38" i="7"/>
  <c r="H38" i="10"/>
  <c r="D38" i="6"/>
  <c r="N38" i="8"/>
  <c r="Y38" i="13"/>
  <c r="Y38" i="9"/>
  <c r="W38" i="9"/>
  <c r="F38" i="10"/>
  <c r="Z38" i="6"/>
  <c r="N38" i="6"/>
  <c r="P38" i="13"/>
  <c r="L38" i="11"/>
  <c r="J38" i="12"/>
  <c r="D38" i="11"/>
  <c r="R99" i="19"/>
  <c r="J82" i="15"/>
  <c r="K82" i="15"/>
  <c r="G19" i="4"/>
  <c r="G82" i="4"/>
  <c r="C2" i="9"/>
  <c r="E82" i="9"/>
  <c r="C2" i="4"/>
  <c r="D82" i="4"/>
  <c r="I82" i="11"/>
  <c r="N82" i="11"/>
  <c r="F82" i="11"/>
  <c r="N82" i="14"/>
  <c r="G82" i="14"/>
  <c r="C2" i="5"/>
  <c r="D82" i="5"/>
  <c r="AB19" i="4"/>
  <c r="AB82" i="4"/>
  <c r="T82" i="14"/>
  <c r="H19" i="5"/>
  <c r="H82" i="5"/>
  <c r="V82" i="14"/>
  <c r="AH82" i="4"/>
  <c r="U82" i="12"/>
  <c r="P106" i="19"/>
  <c r="C2" i="6"/>
  <c r="D82" i="6"/>
  <c r="R255" i="19"/>
  <c r="R153" i="19"/>
  <c r="O16" i="4"/>
  <c r="R185" i="19"/>
  <c r="R166" i="19"/>
  <c r="L16" i="4"/>
  <c r="R115" i="19"/>
  <c r="R136" i="19"/>
  <c r="R181" i="19"/>
  <c r="R306" i="19"/>
  <c r="AE16" i="4"/>
  <c r="R228" i="19"/>
  <c r="R117" i="19"/>
  <c r="R223" i="19"/>
  <c r="R350" i="19"/>
  <c r="R152" i="19"/>
  <c r="R74" i="19"/>
  <c r="R270" i="19"/>
  <c r="R366" i="19"/>
  <c r="R119" i="19"/>
  <c r="R234" i="19"/>
  <c r="R50" i="19"/>
  <c r="R276" i="19"/>
  <c r="R214" i="19"/>
  <c r="R182" i="19"/>
  <c r="R75" i="19"/>
  <c r="R146" i="19"/>
  <c r="R112" i="19"/>
  <c r="R221" i="19"/>
  <c r="R274" i="19"/>
  <c r="Z16" i="4"/>
  <c r="AD16" i="4"/>
  <c r="Y16" i="4"/>
  <c r="R87" i="19"/>
  <c r="R45" i="19"/>
  <c r="R199" i="19"/>
  <c r="V16" i="4"/>
  <c r="R160" i="19"/>
  <c r="R19" i="19"/>
  <c r="R258" i="19"/>
  <c r="R104" i="19"/>
  <c r="R163" i="19"/>
  <c r="R290" i="19"/>
  <c r="R241" i="19"/>
  <c r="R191" i="19"/>
  <c r="R272" i="19"/>
  <c r="AA16" i="4"/>
  <c r="R266" i="19"/>
  <c r="R358" i="19"/>
  <c r="R320" i="19"/>
  <c r="R355" i="19"/>
  <c r="W16" i="4"/>
  <c r="R47" i="19"/>
  <c r="R48" i="19"/>
  <c r="AG16" i="4"/>
  <c r="U16" i="4"/>
  <c r="R195" i="19"/>
  <c r="R361" i="19"/>
  <c r="R312" i="19"/>
  <c r="R38" i="19"/>
  <c r="R131" i="19"/>
  <c r="R16" i="4"/>
  <c r="R313" i="19"/>
  <c r="K16" i="4"/>
  <c r="R245" i="19"/>
  <c r="R89" i="19"/>
  <c r="R161" i="19"/>
  <c r="F16" i="4"/>
  <c r="R211" i="19"/>
  <c r="C2" i="13"/>
  <c r="R333" i="19"/>
  <c r="AC16" i="4"/>
  <c r="R92" i="19"/>
  <c r="R20" i="19"/>
  <c r="Q16" i="4"/>
  <c r="Q15" i="4" s="1"/>
  <c r="R147" i="19"/>
  <c r="R303" i="19"/>
  <c r="R332" i="19"/>
  <c r="R11" i="19"/>
  <c r="H16" i="4"/>
  <c r="H15" i="4" s="1"/>
  <c r="R10" i="19"/>
  <c r="G16" i="4"/>
  <c r="R13" i="19"/>
  <c r="J16" i="4"/>
  <c r="R341" i="19"/>
  <c r="R12" i="19"/>
  <c r="I16" i="4"/>
  <c r="I15" i="4" s="1"/>
  <c r="R7" i="19"/>
  <c r="D16" i="4"/>
  <c r="R139" i="19"/>
  <c r="R42" i="19"/>
  <c r="R128" i="19"/>
  <c r="R52" i="19"/>
  <c r="R150" i="19"/>
  <c r="R93" i="19"/>
  <c r="R8" i="19"/>
  <c r="E16" i="4"/>
  <c r="E15" i="4" s="1"/>
  <c r="R294" i="19"/>
  <c r="R106" i="19"/>
  <c r="R292" i="19"/>
  <c r="R51" i="19"/>
  <c r="R31" i="19"/>
  <c r="AB16" i="4"/>
  <c r="R69" i="19"/>
  <c r="R197" i="19"/>
  <c r="S16" i="4"/>
  <c r="R281" i="19"/>
  <c r="R252" i="19"/>
  <c r="R325" i="19"/>
  <c r="T16" i="4"/>
  <c r="R23" i="19"/>
  <c r="R27" i="19"/>
  <c r="R188" i="19"/>
  <c r="M16" i="4"/>
  <c r="R286" i="19"/>
  <c r="C2" i="12"/>
  <c r="C2" i="15"/>
  <c r="R38" i="6"/>
  <c r="M38" i="11"/>
  <c r="AD38" i="6"/>
  <c r="E38" i="13"/>
  <c r="R38" i="10"/>
  <c r="P94" i="19"/>
  <c r="V38" i="9"/>
  <c r="J38" i="13"/>
  <c r="Y38" i="14"/>
  <c r="Y38" i="7"/>
  <c r="AB38" i="7"/>
  <c r="Z38" i="15"/>
  <c r="AD38" i="11"/>
  <c r="AE38" i="6"/>
  <c r="F38" i="12"/>
  <c r="S38" i="14"/>
  <c r="N38" i="7"/>
  <c r="S38" i="6"/>
  <c r="J38" i="11"/>
  <c r="G38" i="15"/>
  <c r="X38" i="10"/>
  <c r="AA38" i="6"/>
  <c r="AE38" i="9"/>
  <c r="Z38" i="8"/>
  <c r="R38" i="7"/>
  <c r="U38" i="14"/>
  <c r="AC38" i="11"/>
  <c r="AG38" i="8"/>
  <c r="O38" i="13"/>
  <c r="Q38" i="15"/>
  <c r="H38" i="9"/>
  <c r="I38" i="7"/>
  <c r="W38" i="13"/>
  <c r="AF38" i="13"/>
  <c r="E38" i="6"/>
  <c r="E38" i="11"/>
  <c r="D38" i="15"/>
  <c r="G38" i="9"/>
  <c r="AF38" i="12"/>
  <c r="W38" i="15"/>
  <c r="X38" i="15"/>
  <c r="P38" i="12"/>
  <c r="P38" i="14"/>
  <c r="Z38" i="13"/>
  <c r="K38" i="12"/>
  <c r="AC38" i="8"/>
  <c r="D38" i="12"/>
  <c r="V38" i="6"/>
  <c r="AH38" i="8"/>
  <c r="G38" i="12"/>
  <c r="G38" i="10"/>
  <c r="AG38" i="12"/>
  <c r="J38" i="14"/>
  <c r="I38" i="9"/>
  <c r="M38" i="7"/>
  <c r="M38" i="10"/>
  <c r="U38" i="9"/>
  <c r="G38" i="8"/>
  <c r="H38" i="8"/>
  <c r="Y38" i="6"/>
  <c r="G38" i="6"/>
  <c r="Y38" i="15"/>
  <c r="I38" i="10"/>
  <c r="L38" i="13"/>
  <c r="L38" i="15"/>
  <c r="Q38" i="13"/>
  <c r="O38" i="9"/>
  <c r="Q38" i="11"/>
  <c r="X38" i="11"/>
  <c r="R38" i="12"/>
  <c r="AG38" i="9"/>
  <c r="D38" i="10"/>
  <c r="R38" i="15"/>
  <c r="T38" i="12"/>
  <c r="R38" i="13"/>
  <c r="H38" i="7"/>
  <c r="W38" i="7"/>
  <c r="AB38" i="15"/>
  <c r="R38" i="11"/>
  <c r="M38" i="15"/>
  <c r="AC38" i="9"/>
  <c r="P38" i="8"/>
  <c r="I38" i="15"/>
  <c r="S28" i="19"/>
  <c r="Y38" i="4" s="1"/>
  <c r="L28" i="19"/>
  <c r="O28" i="19" s="1"/>
  <c r="P366" i="19"/>
  <c r="E4" i="19"/>
  <c r="L193" i="19"/>
  <c r="O193" i="19" s="1"/>
  <c r="AH39" i="9"/>
  <c r="L319" i="19"/>
  <c r="P319" i="19" s="1"/>
  <c r="S319" i="19"/>
  <c r="K38" i="14" s="1"/>
  <c r="AH39" i="5"/>
  <c r="AH39" i="12"/>
  <c r="C2" i="10"/>
  <c r="S26" i="19"/>
  <c r="W38" i="4" s="1"/>
  <c r="L26" i="19"/>
  <c r="P26" i="19" s="1"/>
  <c r="S96" i="19"/>
  <c r="AG38" i="6" s="1"/>
  <c r="L96" i="19"/>
  <c r="O96" i="19" s="1"/>
  <c r="P323" i="19"/>
  <c r="P92" i="19"/>
  <c r="S181" i="19"/>
  <c r="Z38" i="9" s="1"/>
  <c r="L181" i="19"/>
  <c r="O181" i="19" s="1"/>
  <c r="P297" i="19"/>
  <c r="P320" i="19"/>
  <c r="P197" i="19"/>
  <c r="P280" i="19"/>
  <c r="L151" i="19"/>
  <c r="O151" i="19" s="1"/>
  <c r="S151" i="19"/>
  <c r="AA38" i="8" s="1"/>
  <c r="P81" i="19"/>
  <c r="P152" i="19"/>
  <c r="S55" i="19"/>
  <c r="U38" i="5" s="1"/>
  <c r="L55" i="19"/>
  <c r="O55" i="19" s="1"/>
  <c r="S39" i="19"/>
  <c r="E38" i="5" s="1"/>
  <c r="L39" i="19"/>
  <c r="O39" i="19" s="1"/>
  <c r="P286" i="19"/>
  <c r="P342" i="19"/>
  <c r="P235" i="19"/>
  <c r="S271" i="19"/>
  <c r="X38" i="12" s="1"/>
  <c r="L271" i="19"/>
  <c r="P271" i="19" s="1"/>
  <c r="L21" i="19"/>
  <c r="O21" i="19" s="1"/>
  <c r="S21" i="19"/>
  <c r="R38" i="4" s="1"/>
  <c r="L195" i="19"/>
  <c r="P195" i="19" s="1"/>
  <c r="S195" i="19"/>
  <c r="J38" i="10" s="1"/>
  <c r="S358" i="19"/>
  <c r="T38" i="15" s="1"/>
  <c r="L358" i="19"/>
  <c r="O358" i="19" s="1"/>
  <c r="L325" i="19"/>
  <c r="O325" i="19" s="1"/>
  <c r="S325" i="19"/>
  <c r="Q38" i="14" s="1"/>
  <c r="P171" i="19"/>
  <c r="S211" i="19"/>
  <c r="L211" i="19"/>
  <c r="O211" i="19" s="1"/>
  <c r="S304" i="19"/>
  <c r="AA38" i="13" s="1"/>
  <c r="L304" i="19"/>
  <c r="O304" i="19" s="1"/>
  <c r="F19" i="5"/>
  <c r="P40" i="19"/>
  <c r="S205" i="19"/>
  <c r="T38" i="10" s="1"/>
  <c r="L205" i="19"/>
  <c r="O205" i="19" s="1"/>
  <c r="S217" i="19"/>
  <c r="AF38" i="10" s="1"/>
  <c r="L217" i="19"/>
  <c r="O217" i="19" s="1"/>
  <c r="P344" i="19"/>
  <c r="S29" i="19"/>
  <c r="Z38" i="4" s="1"/>
  <c r="L29" i="19"/>
  <c r="O29" i="19" s="1"/>
  <c r="S207" i="19"/>
  <c r="V38" i="10" s="1"/>
  <c r="L207" i="19"/>
  <c r="O207" i="19" s="1"/>
  <c r="P90" i="19"/>
  <c r="S172" i="19"/>
  <c r="Q38" i="9" s="1"/>
  <c r="L172" i="19"/>
  <c r="O172" i="19" s="1"/>
  <c r="S368" i="19"/>
  <c r="L368" i="19"/>
  <c r="O368" i="19" s="1"/>
  <c r="S335" i="19"/>
  <c r="AA38" i="14" s="1"/>
  <c r="L335" i="19"/>
  <c r="O335" i="19" s="1"/>
  <c r="S316" i="19"/>
  <c r="H38" i="14" s="1"/>
  <c r="L316" i="19"/>
  <c r="O316" i="19" s="1"/>
  <c r="L285" i="19"/>
  <c r="O285" i="19" s="1"/>
  <c r="S285" i="19"/>
  <c r="I38" i="13" s="1"/>
  <c r="P306" i="19"/>
  <c r="S307" i="19"/>
  <c r="AD38" i="13" s="1"/>
  <c r="L307" i="19"/>
  <c r="P307" i="19" s="1"/>
  <c r="L352" i="19"/>
  <c r="O352" i="19" s="1"/>
  <c r="S352" i="19"/>
  <c r="N38" i="15" s="1"/>
  <c r="S22" i="19"/>
  <c r="S38" i="4" s="1"/>
  <c r="L22" i="19"/>
  <c r="O22" i="19" s="1"/>
  <c r="P287" i="19"/>
  <c r="S305" i="19"/>
  <c r="L305" i="19"/>
  <c r="O305" i="19" s="1"/>
  <c r="P214" i="19"/>
  <c r="P190" i="19"/>
  <c r="S241" i="19"/>
  <c r="Y38" i="11" s="1"/>
  <c r="L241" i="19"/>
  <c r="O241" i="19" s="1"/>
  <c r="P357" i="19"/>
  <c r="P194" i="19"/>
  <c r="L14" i="19"/>
  <c r="O14" i="19" s="1"/>
  <c r="S14" i="19"/>
  <c r="K38" i="4" s="1"/>
  <c r="P301" i="19"/>
  <c r="P370" i="19"/>
  <c r="S35" i="19"/>
  <c r="AF38" i="4" s="1"/>
  <c r="L35" i="19"/>
  <c r="P35" i="19" s="1"/>
  <c r="P340" i="19"/>
  <c r="P150" i="19"/>
  <c r="P112" i="19"/>
  <c r="P322" i="19"/>
  <c r="P333" i="19"/>
  <c r="S115" i="19"/>
  <c r="U38" i="7" s="1"/>
  <c r="L115" i="19"/>
  <c r="O115" i="19" s="1"/>
  <c r="S312" i="19"/>
  <c r="D38" i="14" s="1"/>
  <c r="L312" i="19"/>
  <c r="P312" i="19" s="1"/>
  <c r="P364" i="19"/>
  <c r="S337" i="19"/>
  <c r="AC38" i="14" s="1"/>
  <c r="L337" i="19"/>
  <c r="O337" i="19" s="1"/>
  <c r="S212" i="19"/>
  <c r="L212" i="19"/>
  <c r="O212" i="19" s="1"/>
  <c r="P162" i="19"/>
  <c r="P279" i="19"/>
  <c r="L127" i="19"/>
  <c r="O127" i="19" s="1"/>
  <c r="S127" i="19"/>
  <c r="S269" i="19"/>
  <c r="V38" i="12" s="1"/>
  <c r="L269" i="19"/>
  <c r="O269" i="19" s="1"/>
  <c r="L105" i="19"/>
  <c r="O105" i="19" s="1"/>
  <c r="S105" i="19"/>
  <c r="K38" i="7" s="1"/>
  <c r="S331" i="19"/>
  <c r="W38" i="14" s="1"/>
  <c r="L331" i="19"/>
  <c r="O331" i="19" s="1"/>
  <c r="P299" i="19"/>
  <c r="P355" i="19"/>
  <c r="P338" i="19"/>
  <c r="P311" i="19"/>
  <c r="P175" i="19"/>
  <c r="P291" i="19"/>
  <c r="P365" i="19"/>
  <c r="S367" i="19"/>
  <c r="AC38" i="15" s="1"/>
  <c r="L367" i="19"/>
  <c r="O367" i="19" s="1"/>
  <c r="S272" i="19"/>
  <c r="L272" i="19"/>
  <c r="O272" i="19" s="1"/>
  <c r="S259" i="19"/>
  <c r="L38" i="12" s="1"/>
  <c r="L259" i="19"/>
  <c r="O259" i="19" s="1"/>
  <c r="S298" i="19"/>
  <c r="U38" i="13" s="1"/>
  <c r="L298" i="19"/>
  <c r="O298" i="19" s="1"/>
  <c r="S371" i="19"/>
  <c r="AG38" i="15" s="1"/>
  <c r="L371" i="19"/>
  <c r="O371" i="19" s="1"/>
  <c r="S33" i="19"/>
  <c r="AD38" i="4" s="1"/>
  <c r="L33" i="19"/>
  <c r="O33" i="19" s="1"/>
  <c r="L313" i="19"/>
  <c r="O313" i="19" s="1"/>
  <c r="S313" i="19"/>
  <c r="P263" i="19"/>
  <c r="P324" i="19"/>
  <c r="P302" i="19"/>
  <c r="P258" i="19"/>
  <c r="S247" i="19"/>
  <c r="AE38" i="11" s="1"/>
  <c r="L247" i="19"/>
  <c r="P247" i="19" s="1"/>
  <c r="S369" i="19"/>
  <c r="L369" i="19"/>
  <c r="O369" i="19" s="1"/>
  <c r="S73" i="19"/>
  <c r="L73" i="19"/>
  <c r="O73" i="19" s="1"/>
  <c r="P248" i="19"/>
  <c r="S19" i="19"/>
  <c r="P38" i="4" s="1"/>
  <c r="L19" i="19"/>
  <c r="P19" i="19" s="1"/>
  <c r="S199" i="19"/>
  <c r="N38" i="10" s="1"/>
  <c r="L199" i="19"/>
  <c r="P199" i="19" s="1"/>
  <c r="P163" i="19"/>
  <c r="P103" i="19"/>
  <c r="P346" i="19"/>
  <c r="P350" i="19"/>
  <c r="S230" i="19"/>
  <c r="N38" i="11" s="1"/>
  <c r="L230" i="19"/>
  <c r="O230" i="19" s="1"/>
  <c r="P239" i="19"/>
  <c r="S249" i="19"/>
  <c r="AG38" i="11" s="1"/>
  <c r="L249" i="19"/>
  <c r="O249" i="19" s="1"/>
  <c r="P300" i="19"/>
  <c r="P254" i="19"/>
  <c r="P277" i="19"/>
  <c r="S359" i="19"/>
  <c r="L359" i="19"/>
  <c r="O359" i="19" s="1"/>
  <c r="S238" i="19"/>
  <c r="V38" i="11" s="1"/>
  <c r="L238" i="19"/>
  <c r="O238" i="19" s="1"/>
  <c r="L339" i="19"/>
  <c r="O339" i="19" s="1"/>
  <c r="S339" i="19"/>
  <c r="AE38" i="14" s="1"/>
  <c r="S215" i="19"/>
  <c r="AD38" i="10" s="1"/>
  <c r="L215" i="19"/>
  <c r="O215" i="19" s="1"/>
  <c r="S274" i="19"/>
  <c r="AA38" i="12" s="1"/>
  <c r="L274" i="19"/>
  <c r="O274" i="19" s="1"/>
  <c r="P363" i="19"/>
  <c r="L174" i="19"/>
  <c r="O174" i="19" s="1"/>
  <c r="S174" i="19"/>
  <c r="S38" i="9" s="1"/>
  <c r="P226" i="19"/>
  <c r="P270" i="19"/>
  <c r="P296" i="19"/>
  <c r="S310" i="19"/>
  <c r="AG38" i="13" s="1"/>
  <c r="L310" i="19"/>
  <c r="P310" i="19" s="1"/>
  <c r="S17" i="19"/>
  <c r="N38" i="4" s="1"/>
  <c r="L17" i="19"/>
  <c r="O17" i="19" s="1"/>
  <c r="P63" i="19"/>
  <c r="AC19" i="5"/>
  <c r="P315" i="19"/>
  <c r="P240" i="19"/>
  <c r="M19" i="11"/>
  <c r="S255" i="19"/>
  <c r="H38" i="12" s="1"/>
  <c r="L255" i="19"/>
  <c r="O255" i="19" s="1"/>
  <c r="P79" i="19"/>
  <c r="S243" i="19"/>
  <c r="AA38" i="11" s="1"/>
  <c r="L243" i="19"/>
  <c r="O243" i="19" s="1"/>
  <c r="S223" i="19"/>
  <c r="L223" i="19"/>
  <c r="O223" i="19" s="1"/>
  <c r="P318" i="19"/>
  <c r="S343" i="19"/>
  <c r="E38" i="15" s="1"/>
  <c r="L343" i="19"/>
  <c r="O343" i="19" s="1"/>
  <c r="P80" i="19"/>
  <c r="P288" i="19"/>
  <c r="S210" i="19"/>
  <c r="Y38" i="10" s="1"/>
  <c r="L210" i="19"/>
  <c r="O210" i="19" s="1"/>
  <c r="S113" i="19"/>
  <c r="S38" i="7" s="1"/>
  <c r="L113" i="19"/>
  <c r="O113" i="19" s="1"/>
  <c r="S99" i="19"/>
  <c r="E38" i="7" s="1"/>
  <c r="L99" i="19"/>
  <c r="O99" i="19" s="1"/>
  <c r="P129" i="19"/>
  <c r="P121" i="19"/>
  <c r="C2" i="14"/>
  <c r="S290" i="19"/>
  <c r="M38" i="13" s="1"/>
  <c r="L290" i="19"/>
  <c r="O290" i="19" s="1"/>
  <c r="P111" i="19"/>
  <c r="P89" i="19"/>
  <c r="P100" i="19"/>
  <c r="P179" i="19"/>
  <c r="S236" i="19"/>
  <c r="T38" i="11" s="1"/>
  <c r="L236" i="19"/>
  <c r="O236" i="19" s="1"/>
  <c r="P84" i="19"/>
  <c r="P133" i="19"/>
  <c r="I19" i="8"/>
  <c r="P27" i="19"/>
  <c r="S75" i="19"/>
  <c r="L38" i="6" s="1"/>
  <c r="L75" i="19"/>
  <c r="O75" i="19" s="1"/>
  <c r="P177" i="19"/>
  <c r="P49" i="19"/>
  <c r="S78" i="19"/>
  <c r="O38" i="6" s="1"/>
  <c r="L78" i="19"/>
  <c r="O78" i="19" s="1"/>
  <c r="P173" i="19"/>
  <c r="P124" i="19"/>
  <c r="P148" i="19"/>
  <c r="P107" i="19"/>
  <c r="P44" i="19"/>
  <c r="P69" i="19"/>
  <c r="S275" i="19"/>
  <c r="L275" i="19"/>
  <c r="O275" i="19" s="1"/>
  <c r="P142" i="19"/>
  <c r="P16" i="19"/>
  <c r="S284" i="19"/>
  <c r="G38" i="13" s="1"/>
  <c r="L284" i="19"/>
  <c r="O284" i="19" s="1"/>
  <c r="P104" i="19"/>
  <c r="P120" i="19"/>
  <c r="P256" i="19"/>
  <c r="P77" i="19"/>
  <c r="S54" i="19"/>
  <c r="T38" i="5" s="1"/>
  <c r="L54" i="19"/>
  <c r="O54" i="19" s="1"/>
  <c r="S47" i="19"/>
  <c r="M38" i="5" s="1"/>
  <c r="L47" i="19"/>
  <c r="O47" i="19" s="1"/>
  <c r="S59" i="19"/>
  <c r="Y38" i="5" s="1"/>
  <c r="L59" i="19"/>
  <c r="O59" i="19" s="1"/>
  <c r="P167" i="19"/>
  <c r="P157" i="19"/>
  <c r="P53" i="19"/>
  <c r="S19" i="5"/>
  <c r="P178" i="19"/>
  <c r="P141" i="19"/>
  <c r="P281" i="19"/>
  <c r="S146" i="19"/>
  <c r="V38" i="8" s="1"/>
  <c r="L146" i="19"/>
  <c r="O146" i="19" s="1"/>
  <c r="P25" i="19"/>
  <c r="C2" i="11"/>
  <c r="S32" i="19"/>
  <c r="AC38" i="4" s="1"/>
  <c r="L32" i="19"/>
  <c r="O32" i="19" s="1"/>
  <c r="P108" i="19"/>
  <c r="AA19" i="4"/>
  <c r="P30" i="19"/>
  <c r="P156" i="19"/>
  <c r="S143" i="19"/>
  <c r="S38" i="8" s="1"/>
  <c r="L143" i="19"/>
  <c r="O143" i="19" s="1"/>
  <c r="P336" i="19"/>
  <c r="P176" i="19"/>
  <c r="P282" i="19"/>
  <c r="P130" i="19"/>
  <c r="P138" i="19"/>
  <c r="P203" i="19"/>
  <c r="P219" i="19"/>
  <c r="P292" i="19"/>
  <c r="S136" i="19"/>
  <c r="L136" i="19"/>
  <c r="O136" i="19" s="1"/>
  <c r="P88" i="19"/>
  <c r="P62" i="19"/>
  <c r="AB19" i="5"/>
  <c r="P149" i="19"/>
  <c r="S134" i="19"/>
  <c r="J38" i="8" s="1"/>
  <c r="L134" i="19"/>
  <c r="O134" i="19" s="1"/>
  <c r="P266" i="19"/>
  <c r="P245" i="19"/>
  <c r="P250" i="19"/>
  <c r="S9" i="19"/>
  <c r="F38" i="4" s="1"/>
  <c r="L9" i="19"/>
  <c r="O9" i="19" s="1"/>
  <c r="P98" i="19"/>
  <c r="P85" i="19"/>
  <c r="S86" i="19"/>
  <c r="W38" i="6" s="1"/>
  <c r="L86" i="19"/>
  <c r="O86" i="19" s="1"/>
  <c r="S83" i="19"/>
  <c r="T38" i="6" s="1"/>
  <c r="L83" i="19"/>
  <c r="O83" i="19" s="1"/>
  <c r="S123" i="19"/>
  <c r="AC38" i="7" s="1"/>
  <c r="L123" i="19"/>
  <c r="O123" i="19" s="1"/>
  <c r="S18" i="19"/>
  <c r="O38" i="4" s="1"/>
  <c r="L18" i="19"/>
  <c r="O18" i="19" s="1"/>
  <c r="S154" i="19"/>
  <c r="AD38" i="8" s="1"/>
  <c r="L154" i="19"/>
  <c r="O154" i="19" s="1"/>
  <c r="P161" i="19"/>
  <c r="P114" i="19"/>
  <c r="AG19" i="4"/>
  <c r="P36" i="19"/>
  <c r="P116" i="19"/>
  <c r="P102" i="19"/>
  <c r="P67" i="19"/>
  <c r="S61" i="19"/>
  <c r="AA38" i="5" s="1"/>
  <c r="L61" i="19"/>
  <c r="O61" i="19" s="1"/>
  <c r="S110" i="19"/>
  <c r="Q38" i="7" s="1"/>
  <c r="L110" i="19"/>
  <c r="O110" i="19" s="1"/>
  <c r="P253" i="19"/>
  <c r="P38" i="19"/>
  <c r="P57" i="19"/>
  <c r="S128" i="19"/>
  <c r="L128" i="19"/>
  <c r="O128" i="19" s="1"/>
  <c r="S166" i="19"/>
  <c r="K38" i="9" s="1"/>
  <c r="L166" i="19"/>
  <c r="O166" i="19" s="1"/>
  <c r="P293" i="19"/>
  <c r="P41" i="19"/>
  <c r="P144" i="19"/>
  <c r="P252" i="19"/>
  <c r="S126" i="19"/>
  <c r="L126" i="19"/>
  <c r="O126" i="19" s="1"/>
  <c r="P204" i="19"/>
  <c r="S91" i="19"/>
  <c r="AB38" i="6" s="1"/>
  <c r="L91" i="19"/>
  <c r="O91" i="19" s="1"/>
  <c r="P227" i="19"/>
  <c r="S15" i="19"/>
  <c r="L38" i="4" s="1"/>
  <c r="L15" i="19"/>
  <c r="O15" i="19" s="1"/>
  <c r="P139" i="19"/>
  <c r="S109" i="19"/>
  <c r="O38" i="7" s="1"/>
  <c r="L109" i="19"/>
  <c r="O109" i="19" s="1"/>
  <c r="L19" i="5"/>
  <c r="P46" i="19"/>
  <c r="S125" i="19"/>
  <c r="AE38" i="7" s="1"/>
  <c r="L125" i="19"/>
  <c r="O125" i="19" s="1"/>
  <c r="T19" i="4"/>
  <c r="P23" i="19"/>
  <c r="P198" i="19"/>
  <c r="P76" i="19"/>
  <c r="P225" i="19"/>
  <c r="P262" i="19"/>
  <c r="D19" i="15"/>
  <c r="P341" i="19"/>
  <c r="P137" i="19"/>
  <c r="AE19" i="4"/>
  <c r="P34" i="19"/>
  <c r="P118" i="19"/>
  <c r="S168" i="19"/>
  <c r="M38" i="9" s="1"/>
  <c r="L168" i="19"/>
  <c r="O168" i="19" s="1"/>
  <c r="S155" i="19"/>
  <c r="L155" i="19"/>
  <c r="O155" i="19" s="1"/>
  <c r="P71" i="19"/>
  <c r="P268" i="19"/>
  <c r="AC19" i="9"/>
  <c r="P183" i="19"/>
  <c r="P206" i="19"/>
  <c r="P278" i="19"/>
  <c r="P66" i="19"/>
  <c r="P48" i="19"/>
  <c r="P147" i="19"/>
  <c r="S135" i="19"/>
  <c r="L135" i="19"/>
  <c r="O135" i="19" s="1"/>
  <c r="S276" i="19"/>
  <c r="L276" i="19"/>
  <c r="O276" i="19" s="1"/>
  <c r="P244" i="19"/>
  <c r="P264" i="19"/>
  <c r="P93" i="19"/>
  <c r="S72" i="19"/>
  <c r="I38" i="6" s="1"/>
  <c r="L72" i="19"/>
  <c r="O72" i="19" s="1"/>
  <c r="H19" i="8"/>
  <c r="P131" i="19"/>
  <c r="S50" i="19"/>
  <c r="P38" i="5" s="1"/>
  <c r="L50" i="19"/>
  <c r="O50" i="19" s="1"/>
  <c r="P326" i="19"/>
  <c r="S159" i="19"/>
  <c r="D38" i="9" s="1"/>
  <c r="L159" i="19"/>
  <c r="O159" i="19" s="1"/>
  <c r="AG84" i="15" l="1"/>
  <c r="AG84" i="6"/>
  <c r="AF84" i="10"/>
  <c r="AF84" i="7"/>
  <c r="N84" i="11"/>
  <c r="D19" i="12"/>
  <c r="D15" i="12" s="1"/>
  <c r="AF84" i="13"/>
  <c r="AE84" i="13"/>
  <c r="N84" i="10"/>
  <c r="AE84" i="9"/>
  <c r="AG84" i="13"/>
  <c r="U84" i="8"/>
  <c r="T84" i="8"/>
  <c r="Q84" i="10"/>
  <c r="P84" i="10"/>
  <c r="AE84" i="6"/>
  <c r="AE84" i="12"/>
  <c r="T84" i="6"/>
  <c r="S84" i="6"/>
  <c r="H19" i="10"/>
  <c r="AE84" i="7"/>
  <c r="AF84" i="11"/>
  <c r="O84" i="9"/>
  <c r="N84" i="9"/>
  <c r="W84" i="15"/>
  <c r="AE84" i="15"/>
  <c r="AE84" i="14"/>
  <c r="AE84" i="11"/>
  <c r="AE84" i="10"/>
  <c r="AG84" i="11"/>
  <c r="E84" i="14"/>
  <c r="AE84" i="8"/>
  <c r="I84" i="13"/>
  <c r="P193" i="19"/>
  <c r="K15" i="5"/>
  <c r="P145" i="19"/>
  <c r="N15" i="5"/>
  <c r="D15" i="5"/>
  <c r="AB15" i="4"/>
  <c r="G15" i="4"/>
  <c r="AG15" i="4"/>
  <c r="AH15" i="4"/>
  <c r="AE15" i="4"/>
  <c r="U15" i="4"/>
  <c r="M15" i="4"/>
  <c r="AA15" i="4"/>
  <c r="T15" i="4"/>
  <c r="V15" i="4"/>
  <c r="J15" i="4"/>
  <c r="X15" i="4"/>
  <c r="H15" i="5"/>
  <c r="H15" i="8"/>
  <c r="Q15" i="5"/>
  <c r="O35" i="19"/>
  <c r="O19" i="19"/>
  <c r="P19" i="4" s="1"/>
  <c r="P15" i="4" s="1"/>
  <c r="O247" i="19"/>
  <c r="AE19" i="11" s="1"/>
  <c r="AE15" i="11" s="1"/>
  <c r="O199" i="19"/>
  <c r="O19" i="10" s="1"/>
  <c r="O15" i="10" s="1"/>
  <c r="O312" i="19"/>
  <c r="AE38" i="15"/>
  <c r="O307" i="19"/>
  <c r="O26" i="19"/>
  <c r="W19" i="4" s="1"/>
  <c r="W15" i="4" s="1"/>
  <c r="O271" i="19"/>
  <c r="O310" i="19"/>
  <c r="O195" i="19"/>
  <c r="K19" i="10" s="1"/>
  <c r="K15" i="10" s="1"/>
  <c r="O319" i="19"/>
  <c r="L19" i="14" s="1"/>
  <c r="L15" i="14" s="1"/>
  <c r="D15" i="4"/>
  <c r="M15" i="11"/>
  <c r="D15" i="15"/>
  <c r="I19" i="9"/>
  <c r="I15" i="9" s="1"/>
  <c r="U19" i="14"/>
  <c r="U15" i="14" s="1"/>
  <c r="AE19" i="6"/>
  <c r="AE15" i="6" s="1"/>
  <c r="Y19" i="9"/>
  <c r="Y15" i="9" s="1"/>
  <c r="X19" i="15"/>
  <c r="X15" i="15" s="1"/>
  <c r="M19" i="14"/>
  <c r="M15" i="14" s="1"/>
  <c r="E19" i="11"/>
  <c r="E15" i="11" s="1"/>
  <c r="I19" i="15"/>
  <c r="I15" i="15" s="1"/>
  <c r="S19" i="14"/>
  <c r="S15" i="14" s="1"/>
  <c r="T19" i="12"/>
  <c r="T15" i="12" s="1"/>
  <c r="J19" i="12"/>
  <c r="J15" i="12" s="1"/>
  <c r="L19" i="13"/>
  <c r="L15" i="13" s="1"/>
  <c r="X19" i="10"/>
  <c r="X15" i="10" s="1"/>
  <c r="AE15" i="5"/>
  <c r="N19" i="8"/>
  <c r="N15" i="8" s="1"/>
  <c r="F15" i="12"/>
  <c r="AI20" i="8"/>
  <c r="I35" i="20" s="1"/>
  <c r="C11" i="16" s="1"/>
  <c r="AI33" i="8"/>
  <c r="I48" i="20" s="1"/>
  <c r="Q11" i="16" s="1"/>
  <c r="AI32" i="8"/>
  <c r="I47" i="20" s="1"/>
  <c r="P11" i="16" s="1"/>
  <c r="AB19" i="7"/>
  <c r="AB15" i="7" s="1"/>
  <c r="X19" i="8"/>
  <c r="X15" i="8" s="1"/>
  <c r="AI35" i="10"/>
  <c r="K50" i="20" s="1"/>
  <c r="S13" i="16" s="1"/>
  <c r="J19" i="11"/>
  <c r="J15" i="11" s="1"/>
  <c r="I19" i="7"/>
  <c r="I15" i="7" s="1"/>
  <c r="F19" i="13"/>
  <c r="F15" i="13" s="1"/>
  <c r="M19" i="7"/>
  <c r="M15" i="7" s="1"/>
  <c r="M19" i="15"/>
  <c r="M15" i="15" s="1"/>
  <c r="F19" i="10"/>
  <c r="F15" i="10" s="1"/>
  <c r="Q19" i="13"/>
  <c r="Q15" i="13" s="1"/>
  <c r="O19" i="14"/>
  <c r="O15" i="14" s="1"/>
  <c r="AC19" i="8"/>
  <c r="AC15" i="8" s="1"/>
  <c r="P19" i="15"/>
  <c r="P15" i="15" s="1"/>
  <c r="S19" i="6"/>
  <c r="S15" i="6" s="1"/>
  <c r="AI34" i="10"/>
  <c r="K49" i="20" s="1"/>
  <c r="R13" i="16" s="1"/>
  <c r="R19" i="12"/>
  <c r="R15" i="12" s="1"/>
  <c r="Z19" i="6"/>
  <c r="Z15" i="6" s="1"/>
  <c r="S19" i="10"/>
  <c r="S15" i="10" s="1"/>
  <c r="V19" i="9"/>
  <c r="V15" i="9" s="1"/>
  <c r="F19" i="8"/>
  <c r="F15" i="8" s="1"/>
  <c r="Y19" i="13"/>
  <c r="Y15" i="13" s="1"/>
  <c r="AC19" i="10"/>
  <c r="AC15" i="10" s="1"/>
  <c r="AI28" i="12"/>
  <c r="M43" i="20" s="1"/>
  <c r="L15" i="16" s="1"/>
  <c r="AI24" i="8"/>
  <c r="I39" i="20" s="1"/>
  <c r="H11" i="16" s="1"/>
  <c r="AI22" i="13"/>
  <c r="N37" i="20" s="1"/>
  <c r="F16" i="16" s="1"/>
  <c r="AI23" i="8"/>
  <c r="I38" i="20" s="1"/>
  <c r="G11" i="16" s="1"/>
  <c r="AI22" i="8"/>
  <c r="I37" i="20" s="1"/>
  <c r="F11" i="16" s="1"/>
  <c r="AI34" i="8"/>
  <c r="I49" i="20" s="1"/>
  <c r="R11" i="16" s="1"/>
  <c r="AC15" i="9"/>
  <c r="AI35" i="8"/>
  <c r="I50" i="20" s="1"/>
  <c r="S11" i="16" s="1"/>
  <c r="AI21" i="8"/>
  <c r="I36" i="20" s="1"/>
  <c r="D11" i="16" s="1"/>
  <c r="AI21" i="13"/>
  <c r="N36" i="20" s="1"/>
  <c r="D16" i="16" s="1"/>
  <c r="AI25" i="8"/>
  <c r="I40" i="20" s="1"/>
  <c r="I11" i="16" s="1"/>
  <c r="AI26" i="8"/>
  <c r="I41" i="20" s="1"/>
  <c r="J11" i="16" s="1"/>
  <c r="AI27" i="8"/>
  <c r="I42" i="20" s="1"/>
  <c r="K11" i="16" s="1"/>
  <c r="AI31" i="8"/>
  <c r="I46" i="20" s="1"/>
  <c r="O11" i="16" s="1"/>
  <c r="AI30" i="8"/>
  <c r="I45" i="20" s="1"/>
  <c r="N11" i="16" s="1"/>
  <c r="AI28" i="8"/>
  <c r="I43" i="20" s="1"/>
  <c r="L11" i="16" s="1"/>
  <c r="P19" i="8"/>
  <c r="P15" i="8" s="1"/>
  <c r="AI29" i="8"/>
  <c r="I44" i="20" s="1"/>
  <c r="M11" i="16" s="1"/>
  <c r="AI31" i="10"/>
  <c r="K46" i="20" s="1"/>
  <c r="O13" i="16" s="1"/>
  <c r="AI33" i="7"/>
  <c r="H48" i="20" s="1"/>
  <c r="Q10" i="16" s="1"/>
  <c r="AI33" i="13"/>
  <c r="N48" i="20" s="1"/>
  <c r="Q16" i="16" s="1"/>
  <c r="AI23" i="7"/>
  <c r="H38" i="20" s="1"/>
  <c r="G10" i="16" s="1"/>
  <c r="AI30" i="13"/>
  <c r="N45" i="20" s="1"/>
  <c r="N16" i="16" s="1"/>
  <c r="AI26" i="13"/>
  <c r="N41" i="20" s="1"/>
  <c r="J16" i="16" s="1"/>
  <c r="AI26" i="7"/>
  <c r="H41" i="20" s="1"/>
  <c r="J10" i="16" s="1"/>
  <c r="AI24" i="10"/>
  <c r="K39" i="20" s="1"/>
  <c r="H13" i="16" s="1"/>
  <c r="AI21" i="7"/>
  <c r="H36" i="20" s="1"/>
  <c r="D10" i="16" s="1"/>
  <c r="AI34" i="7"/>
  <c r="H49" i="20" s="1"/>
  <c r="R10" i="16" s="1"/>
  <c r="AI23" i="13"/>
  <c r="N38" i="20" s="1"/>
  <c r="G16" i="16" s="1"/>
  <c r="AI34" i="13"/>
  <c r="N49" i="20" s="1"/>
  <c r="R16" i="16" s="1"/>
  <c r="AI28" i="10"/>
  <c r="K43" i="20" s="1"/>
  <c r="L13" i="16" s="1"/>
  <c r="AI20" i="10"/>
  <c r="K35" i="20" s="1"/>
  <c r="C13" i="16" s="1"/>
  <c r="AI22" i="7"/>
  <c r="H37" i="20" s="1"/>
  <c r="F10" i="16" s="1"/>
  <c r="AI31" i="7"/>
  <c r="H46" i="20" s="1"/>
  <c r="O10" i="16" s="1"/>
  <c r="AI27" i="13"/>
  <c r="N42" i="20" s="1"/>
  <c r="K16" i="16" s="1"/>
  <c r="AI31" i="13"/>
  <c r="N46" i="20" s="1"/>
  <c r="O16" i="16" s="1"/>
  <c r="AI35" i="7"/>
  <c r="H50" i="20" s="1"/>
  <c r="S10" i="16" s="1"/>
  <c r="AI24" i="7"/>
  <c r="H39" i="20" s="1"/>
  <c r="H10" i="16" s="1"/>
  <c r="AI27" i="7"/>
  <c r="H42" i="20" s="1"/>
  <c r="K10" i="16" s="1"/>
  <c r="AI35" i="13"/>
  <c r="N50" i="20" s="1"/>
  <c r="S16" i="16" s="1"/>
  <c r="AI24" i="13"/>
  <c r="N39" i="20" s="1"/>
  <c r="H16" i="16" s="1"/>
  <c r="AI25" i="10"/>
  <c r="K40" i="20" s="1"/>
  <c r="I13" i="16" s="1"/>
  <c r="AI29" i="7"/>
  <c r="H44" i="20" s="1"/>
  <c r="M10" i="16" s="1"/>
  <c r="AI29" i="10"/>
  <c r="K44" i="20" s="1"/>
  <c r="M13" i="16" s="1"/>
  <c r="AI27" i="10"/>
  <c r="K42" i="20" s="1"/>
  <c r="K13" i="16" s="1"/>
  <c r="AI33" i="10"/>
  <c r="K48" i="20" s="1"/>
  <c r="Q13" i="16" s="1"/>
  <c r="AI29" i="13"/>
  <c r="N44" i="20" s="1"/>
  <c r="M16" i="16" s="1"/>
  <c r="AI32" i="13"/>
  <c r="N47" i="20" s="1"/>
  <c r="P16" i="16" s="1"/>
  <c r="AI22" i="10"/>
  <c r="K37" i="20" s="1"/>
  <c r="F13" i="16" s="1"/>
  <c r="AI32" i="7"/>
  <c r="H47" i="20" s="1"/>
  <c r="P10" i="16" s="1"/>
  <c r="AI25" i="7"/>
  <c r="H40" i="20" s="1"/>
  <c r="I10" i="16" s="1"/>
  <c r="AI30" i="10"/>
  <c r="K45" i="20" s="1"/>
  <c r="N13" i="16" s="1"/>
  <c r="AI20" i="13"/>
  <c r="N35" i="20" s="1"/>
  <c r="C16" i="16" s="1"/>
  <c r="AI25" i="13"/>
  <c r="N40" i="20" s="1"/>
  <c r="I16" i="16" s="1"/>
  <c r="AI21" i="10"/>
  <c r="K36" i="20" s="1"/>
  <c r="D13" i="16" s="1"/>
  <c r="AI30" i="7"/>
  <c r="H45" i="20" s="1"/>
  <c r="N10" i="16" s="1"/>
  <c r="AI28" i="7"/>
  <c r="H43" i="20" s="1"/>
  <c r="L10" i="16" s="1"/>
  <c r="AI32" i="10"/>
  <c r="K47" i="20" s="1"/>
  <c r="P13" i="16" s="1"/>
  <c r="AI23" i="10"/>
  <c r="K38" i="20" s="1"/>
  <c r="G13" i="16" s="1"/>
  <c r="AI26" i="10"/>
  <c r="K41" i="20" s="1"/>
  <c r="J13" i="16" s="1"/>
  <c r="AI28" i="13"/>
  <c r="N43" i="20" s="1"/>
  <c r="L16" i="16" s="1"/>
  <c r="AI20" i="7"/>
  <c r="H35" i="20" s="1"/>
  <c r="C10" i="16" s="1"/>
  <c r="Z19" i="15"/>
  <c r="Z15" i="15" s="1"/>
  <c r="R19" i="6"/>
  <c r="R15" i="6" s="1"/>
  <c r="N19" i="6"/>
  <c r="N15" i="6" s="1"/>
  <c r="D19" i="6"/>
  <c r="D15" i="6" s="1"/>
  <c r="P19" i="13"/>
  <c r="P15" i="13" s="1"/>
  <c r="Z19" i="8"/>
  <c r="Z15" i="8" s="1"/>
  <c r="P19" i="12"/>
  <c r="P15" i="12" s="1"/>
  <c r="E19" i="6"/>
  <c r="E15" i="6" s="1"/>
  <c r="AD19" i="11"/>
  <c r="AD15" i="11" s="1"/>
  <c r="G19" i="6"/>
  <c r="G15" i="6" s="1"/>
  <c r="AA19" i="6"/>
  <c r="AA15" i="6" s="1"/>
  <c r="R19" i="15"/>
  <c r="R15" i="15" s="1"/>
  <c r="W19" i="15"/>
  <c r="W15" i="15" s="1"/>
  <c r="J19" i="13"/>
  <c r="J15" i="13" s="1"/>
  <c r="R19" i="13"/>
  <c r="R15" i="13" s="1"/>
  <c r="Q19" i="15"/>
  <c r="Q15" i="15" s="1"/>
  <c r="R19" i="8"/>
  <c r="R15" i="8" s="1"/>
  <c r="AB19" i="15"/>
  <c r="AB15" i="15" s="1"/>
  <c r="J19" i="7"/>
  <c r="J15" i="7" s="1"/>
  <c r="L19" i="11"/>
  <c r="L15" i="11" s="1"/>
  <c r="G19" i="12"/>
  <c r="G15" i="12" s="1"/>
  <c r="Z19" i="14"/>
  <c r="Z15" i="14" s="1"/>
  <c r="R19" i="11"/>
  <c r="R15" i="11" s="1"/>
  <c r="W19" i="9"/>
  <c r="W15" i="9" s="1"/>
  <c r="AE19" i="13"/>
  <c r="AE15" i="13" s="1"/>
  <c r="R19" i="7"/>
  <c r="R15" i="7" s="1"/>
  <c r="T19" i="13"/>
  <c r="T15" i="13" s="1"/>
  <c r="AA19" i="7"/>
  <c r="AA15" i="7" s="1"/>
  <c r="X19" i="13"/>
  <c r="X15" i="13" s="1"/>
  <c r="Y19" i="7"/>
  <c r="Y15" i="7" s="1"/>
  <c r="G19" i="9"/>
  <c r="G15" i="9" s="1"/>
  <c r="Y19" i="14"/>
  <c r="Y15" i="14" s="1"/>
  <c r="X19" i="12"/>
  <c r="X15" i="12" s="1"/>
  <c r="Q19" i="10"/>
  <c r="Q15" i="10" s="1"/>
  <c r="AE19" i="9"/>
  <c r="AE15" i="9" s="1"/>
  <c r="O19" i="9"/>
  <c r="O15" i="9" s="1"/>
  <c r="W19" i="7"/>
  <c r="W15" i="7" s="1"/>
  <c r="X19" i="9"/>
  <c r="X15" i="9" s="1"/>
  <c r="AC19" i="11"/>
  <c r="AC15" i="11" s="1"/>
  <c r="K19" i="12"/>
  <c r="K15" i="12" s="1"/>
  <c r="W19" i="13"/>
  <c r="W15" i="13" s="1"/>
  <c r="K19" i="13"/>
  <c r="K15" i="13" s="1"/>
  <c r="Y19" i="15"/>
  <c r="Y15" i="15" s="1"/>
  <c r="D19" i="10"/>
  <c r="D15" i="10" s="1"/>
  <c r="S19" i="13"/>
  <c r="S15" i="13" s="1"/>
  <c r="U19" i="12"/>
  <c r="U15" i="12" s="1"/>
  <c r="T19" i="14"/>
  <c r="T15" i="14" s="1"/>
  <c r="N19" i="14"/>
  <c r="N15" i="14" s="1"/>
  <c r="J19" i="15"/>
  <c r="J15" i="15" s="1"/>
  <c r="Q19" i="12"/>
  <c r="Q15" i="12" s="1"/>
  <c r="U19" i="9"/>
  <c r="U15" i="9" s="1"/>
  <c r="F19" i="9"/>
  <c r="F15" i="9" s="1"/>
  <c r="D19" i="13"/>
  <c r="D15" i="13" s="1"/>
  <c r="S19" i="12"/>
  <c r="S15" i="12" s="1"/>
  <c r="E19" i="10"/>
  <c r="E15" i="10" s="1"/>
  <c r="Q19" i="11"/>
  <c r="Q15" i="11" s="1"/>
  <c r="AD19" i="9"/>
  <c r="AD15" i="9" s="1"/>
  <c r="S19" i="15"/>
  <c r="S15" i="15" s="1"/>
  <c r="I15" i="8"/>
  <c r="O19" i="8"/>
  <c r="O15" i="8" s="1"/>
  <c r="N19" i="7"/>
  <c r="N15" i="7" s="1"/>
  <c r="I19" i="10"/>
  <c r="I15" i="10" s="1"/>
  <c r="G19" i="10"/>
  <c r="G15" i="10" s="1"/>
  <c r="F19" i="11"/>
  <c r="F15" i="11" s="1"/>
  <c r="E19" i="13"/>
  <c r="E15" i="13" s="1"/>
  <c r="M19" i="10"/>
  <c r="M15" i="10" s="1"/>
  <c r="AD19" i="6"/>
  <c r="AD15" i="6" s="1"/>
  <c r="R19" i="10"/>
  <c r="R15" i="10" s="1"/>
  <c r="P19" i="9"/>
  <c r="P15" i="9" s="1"/>
  <c r="AB19" i="9"/>
  <c r="AB15" i="9" s="1"/>
  <c r="E19" i="12"/>
  <c r="E15" i="12" s="1"/>
  <c r="L19" i="10"/>
  <c r="L15" i="10" s="1"/>
  <c r="D19" i="7"/>
  <c r="D15" i="7" s="1"/>
  <c r="U19" i="8"/>
  <c r="U15" i="8" s="1"/>
  <c r="G19" i="8"/>
  <c r="G15" i="8" s="1"/>
  <c r="Y19" i="8"/>
  <c r="Y15" i="8" s="1"/>
  <c r="G19" i="7"/>
  <c r="G15" i="7" s="1"/>
  <c r="K19" i="11"/>
  <c r="K15" i="11" s="1"/>
  <c r="AE19" i="12"/>
  <c r="AE15" i="12" s="1"/>
  <c r="Z19" i="13"/>
  <c r="Z15" i="13" s="1"/>
  <c r="AD19" i="13"/>
  <c r="AD15" i="13" s="1"/>
  <c r="N19" i="12"/>
  <c r="N15" i="12" s="1"/>
  <c r="Y19" i="6"/>
  <c r="Y15" i="6" s="1"/>
  <c r="P19" i="10"/>
  <c r="P15" i="10" s="1"/>
  <c r="J19" i="9"/>
  <c r="J15" i="9" s="1"/>
  <c r="V19" i="14"/>
  <c r="V15" i="14" s="1"/>
  <c r="H19" i="7"/>
  <c r="H15" i="7" s="1"/>
  <c r="Z19" i="7"/>
  <c r="Z15" i="7" s="1"/>
  <c r="AA19" i="15"/>
  <c r="AA15" i="15" s="1"/>
  <c r="H19" i="6"/>
  <c r="H15" i="6" s="1"/>
  <c r="L19" i="15"/>
  <c r="L15" i="15" s="1"/>
  <c r="AF19" i="9"/>
  <c r="AF15" i="9" s="1"/>
  <c r="F19" i="6"/>
  <c r="F15" i="6" s="1"/>
  <c r="D19" i="11"/>
  <c r="D15" i="11" s="1"/>
  <c r="Q19" i="6"/>
  <c r="Q15" i="6" s="1"/>
  <c r="J19" i="14"/>
  <c r="J15" i="14" s="1"/>
  <c r="X19" i="11"/>
  <c r="X15" i="11" s="1"/>
  <c r="O19" i="13"/>
  <c r="O15" i="13" s="1"/>
  <c r="P19" i="14"/>
  <c r="P15" i="14" s="1"/>
  <c r="G19" i="14"/>
  <c r="G15" i="14" s="1"/>
  <c r="I19" i="11"/>
  <c r="I15" i="11" s="1"/>
  <c r="K19" i="15"/>
  <c r="K15" i="15" s="1"/>
  <c r="V19" i="6"/>
  <c r="V15" i="6" s="1"/>
  <c r="H19" i="9"/>
  <c r="H15" i="9" s="1"/>
  <c r="O19" i="12"/>
  <c r="O15" i="12" s="1"/>
  <c r="P19" i="11"/>
  <c r="P15" i="11" s="1"/>
  <c r="H19" i="15"/>
  <c r="H15" i="15" s="1"/>
  <c r="X19" i="7"/>
  <c r="X15" i="7" s="1"/>
  <c r="Q19" i="8"/>
  <c r="Q15" i="8" s="1"/>
  <c r="S19" i="11"/>
  <c r="S15" i="11" s="1"/>
  <c r="AF19" i="5"/>
  <c r="AF15" i="5" s="1"/>
  <c r="AD15" i="5"/>
  <c r="I15" i="5"/>
  <c r="O15" i="5"/>
  <c r="G15" i="5"/>
  <c r="U38" i="15"/>
  <c r="G15" i="15"/>
  <c r="AB15" i="5"/>
  <c r="F15" i="5"/>
  <c r="H15" i="10"/>
  <c r="AC15" i="5"/>
  <c r="Z15" i="5"/>
  <c r="J15" i="5"/>
  <c r="W15" i="5"/>
  <c r="L15" i="5"/>
  <c r="AB38" i="13"/>
  <c r="V15" i="5"/>
  <c r="S15" i="5"/>
  <c r="X15" i="5"/>
  <c r="AH16" i="10"/>
  <c r="AH19" i="10"/>
  <c r="AF19" i="6"/>
  <c r="AF16" i="6"/>
  <c r="AG16" i="11"/>
  <c r="AF19" i="13"/>
  <c r="AF16" i="13"/>
  <c r="AH19" i="8"/>
  <c r="AH16" i="8"/>
  <c r="AG16" i="14"/>
  <c r="AG19" i="14"/>
  <c r="AG16" i="13"/>
  <c r="AF16" i="12"/>
  <c r="AF19" i="12"/>
  <c r="AG16" i="6"/>
  <c r="AG19" i="9"/>
  <c r="AG16" i="9"/>
  <c r="AG16" i="15"/>
  <c r="AF16" i="10"/>
  <c r="AG19" i="12"/>
  <c r="AG16" i="12"/>
  <c r="AG16" i="8"/>
  <c r="AG19" i="8"/>
  <c r="AI26" i="15"/>
  <c r="P41" i="20" s="1"/>
  <c r="J18" i="16" s="1"/>
  <c r="AI22" i="12"/>
  <c r="M37" i="20" s="1"/>
  <c r="F15" i="16" s="1"/>
  <c r="AI31" i="11"/>
  <c r="L46" i="20" s="1"/>
  <c r="O14" i="16" s="1"/>
  <c r="AI29" i="12"/>
  <c r="M44" i="20" s="1"/>
  <c r="M15" i="16" s="1"/>
  <c r="AI21" i="4"/>
  <c r="E36" i="20" s="1"/>
  <c r="D7" i="16" s="1"/>
  <c r="AI34" i="11"/>
  <c r="L49" i="20" s="1"/>
  <c r="R14" i="16" s="1"/>
  <c r="AI29" i="11"/>
  <c r="L44" i="20" s="1"/>
  <c r="M14" i="16" s="1"/>
  <c r="AI35" i="14"/>
  <c r="O50" i="20" s="1"/>
  <c r="S17" i="16" s="1"/>
  <c r="AI26" i="12"/>
  <c r="M41" i="20" s="1"/>
  <c r="J15" i="16" s="1"/>
  <c r="AI22" i="11"/>
  <c r="L37" i="20" s="1"/>
  <c r="F14" i="16" s="1"/>
  <c r="AI22" i="15"/>
  <c r="P37" i="20" s="1"/>
  <c r="F18" i="16" s="1"/>
  <c r="AI23" i="14"/>
  <c r="O38" i="20" s="1"/>
  <c r="G17" i="16" s="1"/>
  <c r="AI34" i="15"/>
  <c r="P49" i="20" s="1"/>
  <c r="R18" i="16" s="1"/>
  <c r="AI24" i="11"/>
  <c r="L39" i="20" s="1"/>
  <c r="H14" i="16" s="1"/>
  <c r="AI27" i="15"/>
  <c r="P42" i="20" s="1"/>
  <c r="K18" i="16" s="1"/>
  <c r="AI24" i="14"/>
  <c r="O39" i="20" s="1"/>
  <c r="H17" i="16" s="1"/>
  <c r="AI21" i="14"/>
  <c r="O36" i="20" s="1"/>
  <c r="D17" i="16" s="1"/>
  <c r="AI31" i="14"/>
  <c r="O46" i="20" s="1"/>
  <c r="O17" i="16" s="1"/>
  <c r="AI35" i="9"/>
  <c r="J50" i="20" s="1"/>
  <c r="S12" i="16" s="1"/>
  <c r="AI20" i="9"/>
  <c r="J35" i="20" s="1"/>
  <c r="C12" i="16" s="1"/>
  <c r="AI27" i="9"/>
  <c r="J42" i="20" s="1"/>
  <c r="K12" i="16" s="1"/>
  <c r="AI32" i="9"/>
  <c r="J47" i="20" s="1"/>
  <c r="P12" i="16" s="1"/>
  <c r="AI30" i="9"/>
  <c r="J45" i="20" s="1"/>
  <c r="N12" i="16" s="1"/>
  <c r="AI21" i="9"/>
  <c r="J36" i="20" s="1"/>
  <c r="D12" i="16" s="1"/>
  <c r="AI23" i="9"/>
  <c r="J38" i="20" s="1"/>
  <c r="G12" i="16" s="1"/>
  <c r="AI24" i="9"/>
  <c r="J39" i="20" s="1"/>
  <c r="H12" i="16" s="1"/>
  <c r="AI22" i="9"/>
  <c r="J37" i="20" s="1"/>
  <c r="F12" i="16" s="1"/>
  <c r="AI34" i="9"/>
  <c r="J49" i="20" s="1"/>
  <c r="R12" i="16" s="1"/>
  <c r="AI26" i="9"/>
  <c r="J41" i="20" s="1"/>
  <c r="J12" i="16" s="1"/>
  <c r="AI29" i="9"/>
  <c r="J44" i="20" s="1"/>
  <c r="M12" i="16" s="1"/>
  <c r="AI33" i="9"/>
  <c r="J48" i="20" s="1"/>
  <c r="Q12" i="16" s="1"/>
  <c r="AI31" i="9"/>
  <c r="J46" i="20" s="1"/>
  <c r="O12" i="16" s="1"/>
  <c r="AI25" i="9"/>
  <c r="J40" i="20" s="1"/>
  <c r="I12" i="16" s="1"/>
  <c r="AI28" i="9"/>
  <c r="J43" i="20" s="1"/>
  <c r="L12" i="16" s="1"/>
  <c r="AI32" i="11"/>
  <c r="L47" i="20" s="1"/>
  <c r="P14" i="16" s="1"/>
  <c r="AI35" i="11"/>
  <c r="L50" i="20" s="1"/>
  <c r="S14" i="16" s="1"/>
  <c r="AI34" i="12"/>
  <c r="M49" i="20" s="1"/>
  <c r="R15" i="16" s="1"/>
  <c r="AI32" i="14"/>
  <c r="O47" i="20" s="1"/>
  <c r="P17" i="16" s="1"/>
  <c r="AI29" i="14"/>
  <c r="O44" i="20" s="1"/>
  <c r="M17" i="16" s="1"/>
  <c r="AI30" i="15"/>
  <c r="P45" i="20" s="1"/>
  <c r="N18" i="16" s="1"/>
  <c r="AI32" i="15"/>
  <c r="P47" i="20" s="1"/>
  <c r="P18" i="16" s="1"/>
  <c r="AI34" i="14"/>
  <c r="O49" i="20" s="1"/>
  <c r="R17" i="16" s="1"/>
  <c r="AI35" i="6"/>
  <c r="G50" i="20" s="1"/>
  <c r="S9" i="16" s="1"/>
  <c r="AI27" i="6"/>
  <c r="G42" i="20" s="1"/>
  <c r="K9" i="16" s="1"/>
  <c r="AI23" i="6"/>
  <c r="G38" i="20" s="1"/>
  <c r="G9" i="16" s="1"/>
  <c r="AI34" i="6"/>
  <c r="G49" i="20" s="1"/>
  <c r="R9" i="16" s="1"/>
  <c r="AI26" i="6"/>
  <c r="G41" i="20" s="1"/>
  <c r="J9" i="16" s="1"/>
  <c r="AI22" i="6"/>
  <c r="G37" i="20" s="1"/>
  <c r="F9" i="16" s="1"/>
  <c r="AI33" i="6"/>
  <c r="G48" i="20" s="1"/>
  <c r="Q9" i="16" s="1"/>
  <c r="AI25" i="6"/>
  <c r="G40" i="20" s="1"/>
  <c r="I9" i="16" s="1"/>
  <c r="AI32" i="6"/>
  <c r="G47" i="20" s="1"/>
  <c r="P9" i="16" s="1"/>
  <c r="AI24" i="6"/>
  <c r="G39" i="20" s="1"/>
  <c r="H9" i="16" s="1"/>
  <c r="AI31" i="6"/>
  <c r="G46" i="20" s="1"/>
  <c r="O9" i="16" s="1"/>
  <c r="AI29" i="6"/>
  <c r="G44" i="20" s="1"/>
  <c r="M9" i="16" s="1"/>
  <c r="AI21" i="6"/>
  <c r="G36" i="20" s="1"/>
  <c r="D9" i="16" s="1"/>
  <c r="AI28" i="6"/>
  <c r="G43" i="20" s="1"/>
  <c r="L9" i="16" s="1"/>
  <c r="AI20" i="6"/>
  <c r="G35" i="20" s="1"/>
  <c r="C9" i="16" s="1"/>
  <c r="AI30" i="6"/>
  <c r="G45" i="20" s="1"/>
  <c r="N9" i="16" s="1"/>
  <c r="AI33" i="5"/>
  <c r="F48" i="20" s="1"/>
  <c r="Q8" i="16" s="1"/>
  <c r="AI25" i="5"/>
  <c r="F40" i="20" s="1"/>
  <c r="I8" i="16" s="1"/>
  <c r="AI32" i="5"/>
  <c r="F47" i="20" s="1"/>
  <c r="P8" i="16" s="1"/>
  <c r="AI24" i="5"/>
  <c r="F39" i="20" s="1"/>
  <c r="H8" i="16" s="1"/>
  <c r="AI20" i="5"/>
  <c r="F35" i="20" s="1"/>
  <c r="C8" i="16" s="1"/>
  <c r="AI31" i="5"/>
  <c r="F46" i="20" s="1"/>
  <c r="O8" i="16" s="1"/>
  <c r="AI23" i="5"/>
  <c r="F38" i="20" s="1"/>
  <c r="G8" i="16" s="1"/>
  <c r="AI21" i="5"/>
  <c r="F36" i="20" s="1"/>
  <c r="D8" i="16" s="1"/>
  <c r="AI30" i="5"/>
  <c r="F45" i="20" s="1"/>
  <c r="N8" i="16" s="1"/>
  <c r="AI22" i="5"/>
  <c r="F37" i="20" s="1"/>
  <c r="F8" i="16" s="1"/>
  <c r="AI35" i="5"/>
  <c r="F50" i="20" s="1"/>
  <c r="S8" i="16" s="1"/>
  <c r="AI27" i="5"/>
  <c r="F42" i="20" s="1"/>
  <c r="K8" i="16" s="1"/>
  <c r="AI29" i="5"/>
  <c r="F44" i="20" s="1"/>
  <c r="M8" i="16" s="1"/>
  <c r="AI28" i="5"/>
  <c r="F43" i="20" s="1"/>
  <c r="L8" i="16" s="1"/>
  <c r="AI34" i="5"/>
  <c r="F49" i="20" s="1"/>
  <c r="R8" i="16" s="1"/>
  <c r="AI26" i="5"/>
  <c r="F41" i="20" s="1"/>
  <c r="J8" i="16" s="1"/>
  <c r="AI25" i="11"/>
  <c r="L40" i="20" s="1"/>
  <c r="I14" i="16" s="1"/>
  <c r="AI30" i="11"/>
  <c r="L45" i="20" s="1"/>
  <c r="N14" i="16" s="1"/>
  <c r="AI30" i="12"/>
  <c r="M45" i="20" s="1"/>
  <c r="N15" i="16" s="1"/>
  <c r="AI27" i="12"/>
  <c r="M42" i="20" s="1"/>
  <c r="K15" i="16" s="1"/>
  <c r="AI25" i="14"/>
  <c r="O40" i="20" s="1"/>
  <c r="I17" i="16" s="1"/>
  <c r="AI22" i="14"/>
  <c r="O37" i="20" s="1"/>
  <c r="F17" i="16" s="1"/>
  <c r="AI24" i="15"/>
  <c r="P39" i="20" s="1"/>
  <c r="H18" i="16" s="1"/>
  <c r="AI35" i="15"/>
  <c r="P50" i="20" s="1"/>
  <c r="S18" i="16" s="1"/>
  <c r="AI33" i="11"/>
  <c r="L48" i="20" s="1"/>
  <c r="Q14" i="16" s="1"/>
  <c r="AI27" i="11"/>
  <c r="L42" i="20" s="1"/>
  <c r="K14" i="16" s="1"/>
  <c r="AI25" i="12"/>
  <c r="M40" i="20" s="1"/>
  <c r="I15" i="16" s="1"/>
  <c r="AI35" i="12"/>
  <c r="M50" i="20" s="1"/>
  <c r="S15" i="16" s="1"/>
  <c r="AI33" i="14"/>
  <c r="O48" i="20" s="1"/>
  <c r="Q17" i="16" s="1"/>
  <c r="AI30" i="14"/>
  <c r="O45" i="20" s="1"/>
  <c r="N17" i="16" s="1"/>
  <c r="AI25" i="15"/>
  <c r="P40" i="20" s="1"/>
  <c r="I18" i="16" s="1"/>
  <c r="AI20" i="11"/>
  <c r="L35" i="20" s="1"/>
  <c r="C14" i="16" s="1"/>
  <c r="AI33" i="12"/>
  <c r="M48" i="20" s="1"/>
  <c r="Q15" i="16" s="1"/>
  <c r="AI31" i="12"/>
  <c r="M46" i="20" s="1"/>
  <c r="O15" i="16" s="1"/>
  <c r="AI20" i="14"/>
  <c r="O35" i="20" s="1"/>
  <c r="C17" i="16" s="1"/>
  <c r="AI26" i="14"/>
  <c r="O41" i="20" s="1"/>
  <c r="J17" i="16" s="1"/>
  <c r="AI23" i="15"/>
  <c r="P38" i="20" s="1"/>
  <c r="G18" i="16" s="1"/>
  <c r="AI33" i="15"/>
  <c r="P48" i="20" s="1"/>
  <c r="Q18" i="16" s="1"/>
  <c r="AI20" i="15"/>
  <c r="P35" i="20" s="1"/>
  <c r="C18" i="16" s="1"/>
  <c r="AI26" i="11"/>
  <c r="L41" i="20" s="1"/>
  <c r="J14" i="16" s="1"/>
  <c r="AI28" i="11"/>
  <c r="L43" i="20" s="1"/>
  <c r="L14" i="16" s="1"/>
  <c r="AI23" i="11"/>
  <c r="L38" i="20" s="1"/>
  <c r="G14" i="16" s="1"/>
  <c r="AI24" i="12"/>
  <c r="M39" i="20" s="1"/>
  <c r="H15" i="16" s="1"/>
  <c r="AI23" i="12"/>
  <c r="M38" i="20" s="1"/>
  <c r="G15" i="16" s="1"/>
  <c r="AI20" i="12"/>
  <c r="M35" i="20" s="1"/>
  <c r="C15" i="16" s="1"/>
  <c r="AI28" i="14"/>
  <c r="O43" i="20" s="1"/>
  <c r="L17" i="16" s="1"/>
  <c r="AI21" i="15"/>
  <c r="P36" i="20" s="1"/>
  <c r="D18" i="16" s="1"/>
  <c r="AI31" i="15"/>
  <c r="P46" i="20" s="1"/>
  <c r="O18" i="16" s="1"/>
  <c r="AI28" i="15"/>
  <c r="P43" i="20" s="1"/>
  <c r="L18" i="16" s="1"/>
  <c r="AI21" i="11"/>
  <c r="L36" i="20" s="1"/>
  <c r="D14" i="16" s="1"/>
  <c r="AI21" i="12"/>
  <c r="M36" i="20" s="1"/>
  <c r="D15" i="16" s="1"/>
  <c r="AI32" i="12"/>
  <c r="M47" i="20" s="1"/>
  <c r="P15" i="16" s="1"/>
  <c r="AI27" i="14"/>
  <c r="O42" i="20" s="1"/>
  <c r="K17" i="16" s="1"/>
  <c r="AI29" i="15"/>
  <c r="P44" i="20" s="1"/>
  <c r="M18" i="16" s="1"/>
  <c r="G107" i="4"/>
  <c r="AC38" i="12"/>
  <c r="Y38" i="12"/>
  <c r="AE38" i="8"/>
  <c r="D38" i="8"/>
  <c r="AE101" i="4"/>
  <c r="H101" i="5"/>
  <c r="AC107" i="5"/>
  <c r="AH38" i="15"/>
  <c r="L38" i="8"/>
  <c r="R38" i="9"/>
  <c r="P38" i="6"/>
  <c r="Z38" i="10"/>
  <c r="U38" i="10"/>
  <c r="AE38" i="10"/>
  <c r="R38" i="14"/>
  <c r="V103" i="4"/>
  <c r="N106" i="14"/>
  <c r="AB106" i="5"/>
  <c r="AD106" i="5"/>
  <c r="I107" i="11"/>
  <c r="AI34" i="4"/>
  <c r="E49" i="20" s="1"/>
  <c r="R7" i="16" s="1"/>
  <c r="AI26" i="4"/>
  <c r="E41" i="20" s="1"/>
  <c r="J7" i="16" s="1"/>
  <c r="AI33" i="4"/>
  <c r="E48" i="20" s="1"/>
  <c r="Q7" i="16" s="1"/>
  <c r="AI25" i="4"/>
  <c r="E40" i="20" s="1"/>
  <c r="I7" i="16" s="1"/>
  <c r="AI29" i="4"/>
  <c r="E44" i="20" s="1"/>
  <c r="M7" i="16" s="1"/>
  <c r="AI35" i="4"/>
  <c r="E50" i="20" s="1"/>
  <c r="S7" i="16" s="1"/>
  <c r="AI32" i="4"/>
  <c r="E47" i="20" s="1"/>
  <c r="P7" i="16" s="1"/>
  <c r="AI24" i="4"/>
  <c r="E39" i="20" s="1"/>
  <c r="H7" i="16" s="1"/>
  <c r="AI27" i="4"/>
  <c r="E42" i="20" s="1"/>
  <c r="K7" i="16" s="1"/>
  <c r="AI31" i="4"/>
  <c r="E46" i="20" s="1"/>
  <c r="O7" i="16" s="1"/>
  <c r="AI23" i="4"/>
  <c r="E38" i="20" s="1"/>
  <c r="G7" i="16" s="1"/>
  <c r="AI30" i="4"/>
  <c r="E45" i="20" s="1"/>
  <c r="N7" i="16" s="1"/>
  <c r="AI22" i="4"/>
  <c r="E37" i="20" s="1"/>
  <c r="F7" i="16" s="1"/>
  <c r="AI28" i="4"/>
  <c r="E43" i="20" s="1"/>
  <c r="L7" i="16" s="1"/>
  <c r="AI20" i="4"/>
  <c r="E35" i="20" s="1"/>
  <c r="C7" i="16" s="1"/>
  <c r="T101" i="14"/>
  <c r="AE101" i="5"/>
  <c r="X104" i="5"/>
  <c r="AB101" i="4"/>
  <c r="AB105" i="4"/>
  <c r="AB104" i="4"/>
  <c r="AB103" i="4"/>
  <c r="AB102" i="4"/>
  <c r="AB106" i="4"/>
  <c r="AB107" i="4"/>
  <c r="AH104" i="4"/>
  <c r="AH103" i="4"/>
  <c r="AH102" i="4"/>
  <c r="AH106" i="4"/>
  <c r="AH105" i="4"/>
  <c r="AH107" i="4"/>
  <c r="AH101" i="4"/>
  <c r="Q102" i="4"/>
  <c r="Q105" i="4"/>
  <c r="Q104" i="4"/>
  <c r="Q106" i="4"/>
  <c r="Q103" i="4"/>
  <c r="Q101" i="4"/>
  <c r="Q107" i="4"/>
  <c r="X103" i="4"/>
  <c r="X102" i="4"/>
  <c r="X101" i="4"/>
  <c r="X105" i="4"/>
  <c r="X107" i="4"/>
  <c r="X106" i="4"/>
  <c r="X104" i="4"/>
  <c r="N102" i="14"/>
  <c r="N103" i="14"/>
  <c r="N104" i="14"/>
  <c r="N107" i="14"/>
  <c r="N105" i="14"/>
  <c r="D105" i="4"/>
  <c r="D104" i="4"/>
  <c r="D103" i="4"/>
  <c r="D102" i="4"/>
  <c r="D106" i="4"/>
  <c r="D107" i="4"/>
  <c r="D101" i="4"/>
  <c r="I106" i="8"/>
  <c r="I107" i="8"/>
  <c r="I101" i="8"/>
  <c r="I104" i="8"/>
  <c r="I103" i="8"/>
  <c r="I105" i="8"/>
  <c r="I102" i="8"/>
  <c r="K105" i="5"/>
  <c r="K106" i="5"/>
  <c r="K107" i="5"/>
  <c r="K101" i="5"/>
  <c r="K103" i="5"/>
  <c r="K104" i="5"/>
  <c r="K102" i="5"/>
  <c r="E101" i="4"/>
  <c r="E104" i="4"/>
  <c r="E107" i="4"/>
  <c r="E102" i="4"/>
  <c r="E105" i="4"/>
  <c r="E106" i="4"/>
  <c r="E103" i="4"/>
  <c r="R104" i="5"/>
  <c r="R105" i="5"/>
  <c r="R106" i="5"/>
  <c r="R107" i="5"/>
  <c r="R103" i="5"/>
  <c r="R102" i="5"/>
  <c r="R101" i="5"/>
  <c r="G101" i="4"/>
  <c r="G102" i="4"/>
  <c r="G104" i="4"/>
  <c r="G106" i="4"/>
  <c r="G103" i="4"/>
  <c r="I102" i="4"/>
  <c r="I101" i="4"/>
  <c r="I103" i="4"/>
  <c r="I106" i="4"/>
  <c r="I105" i="4"/>
  <c r="I107" i="4"/>
  <c r="I104" i="4"/>
  <c r="F106" i="11"/>
  <c r="F107" i="11"/>
  <c r="F101" i="11"/>
  <c r="F102" i="11"/>
  <c r="F103" i="11"/>
  <c r="F104" i="11"/>
  <c r="F105" i="11"/>
  <c r="W101" i="5"/>
  <c r="W102" i="5"/>
  <c r="W103" i="5"/>
  <c r="W104" i="5"/>
  <c r="W105" i="5"/>
  <c r="W106" i="5"/>
  <c r="W107" i="5"/>
  <c r="M107" i="14"/>
  <c r="M101" i="14"/>
  <c r="M102" i="14"/>
  <c r="M103" i="14"/>
  <c r="M105" i="14"/>
  <c r="M106" i="14"/>
  <c r="M104" i="14"/>
  <c r="H103" i="4"/>
  <c r="H102" i="4"/>
  <c r="H101" i="4"/>
  <c r="H105" i="4"/>
  <c r="H106" i="4"/>
  <c r="H107" i="4"/>
  <c r="H104" i="4"/>
  <c r="N101" i="5"/>
  <c r="N102" i="5"/>
  <c r="N103" i="5"/>
  <c r="N104" i="5"/>
  <c r="N105" i="5"/>
  <c r="N107" i="5"/>
  <c r="N106" i="5"/>
  <c r="J104" i="5"/>
  <c r="J105" i="5"/>
  <c r="J106" i="5"/>
  <c r="J107" i="5"/>
  <c r="J101" i="5"/>
  <c r="J103" i="5"/>
  <c r="J102" i="5"/>
  <c r="W38" i="8"/>
  <c r="O38" i="11"/>
  <c r="AF38" i="7"/>
  <c r="G38" i="11"/>
  <c r="H38" i="11"/>
  <c r="M38" i="6"/>
  <c r="AB38" i="11"/>
  <c r="AH38" i="11"/>
  <c r="W38" i="11"/>
  <c r="V38" i="13"/>
  <c r="E38" i="9"/>
  <c r="AF38" i="14"/>
  <c r="O38" i="15"/>
  <c r="J38" i="6"/>
  <c r="AA38" i="10"/>
  <c r="AC38" i="13"/>
  <c r="T38" i="7"/>
  <c r="AA38" i="9"/>
  <c r="L38" i="9"/>
  <c r="F38" i="15"/>
  <c r="X38" i="6"/>
  <c r="AG38" i="7"/>
  <c r="F38" i="7"/>
  <c r="M38" i="12"/>
  <c r="X38" i="14"/>
  <c r="AE38" i="13"/>
  <c r="E38" i="8"/>
  <c r="AF38" i="8"/>
  <c r="N38" i="9"/>
  <c r="L38" i="7"/>
  <c r="AF38" i="15"/>
  <c r="AH38" i="6"/>
  <c r="AD38" i="12"/>
  <c r="N38" i="13"/>
  <c r="U38" i="11"/>
  <c r="E38" i="14"/>
  <c r="F38" i="14"/>
  <c r="K38" i="8"/>
  <c r="AB38" i="12"/>
  <c r="AD38" i="15"/>
  <c r="O38" i="10"/>
  <c r="AB38" i="14"/>
  <c r="AH38" i="13"/>
  <c r="AC38" i="6"/>
  <c r="AF38" i="11"/>
  <c r="I38" i="12"/>
  <c r="I38" i="14"/>
  <c r="AB38" i="8"/>
  <c r="H38" i="13"/>
  <c r="L38" i="14"/>
  <c r="M38" i="8"/>
  <c r="Z38" i="11"/>
  <c r="Z38" i="12"/>
  <c r="AG38" i="10"/>
  <c r="V38" i="7"/>
  <c r="K38" i="10"/>
  <c r="AD38" i="7"/>
  <c r="K38" i="6"/>
  <c r="P38" i="7"/>
  <c r="AB38" i="10"/>
  <c r="W38" i="10"/>
  <c r="U38" i="6"/>
  <c r="T38" i="9"/>
  <c r="AD38" i="14"/>
  <c r="V38" i="15"/>
  <c r="W38" i="12"/>
  <c r="T38" i="8"/>
  <c r="P28" i="19"/>
  <c r="Y19" i="4"/>
  <c r="Y15" i="4" s="1"/>
  <c r="L4" i="19"/>
  <c r="P243" i="19"/>
  <c r="AB19" i="11"/>
  <c r="AB15" i="11" s="1"/>
  <c r="AF19" i="4"/>
  <c r="P33" i="19"/>
  <c r="AD19" i="4"/>
  <c r="AD15" i="4" s="1"/>
  <c r="P272" i="19"/>
  <c r="Z19" i="12"/>
  <c r="Z15" i="12" s="1"/>
  <c r="W19" i="12"/>
  <c r="W15" i="12" s="1"/>
  <c r="P269" i="19"/>
  <c r="AF16" i="4"/>
  <c r="S19" i="4"/>
  <c r="S15" i="4" s="1"/>
  <c r="P22" i="19"/>
  <c r="P335" i="19"/>
  <c r="AB19" i="14"/>
  <c r="AB15" i="14" s="1"/>
  <c r="P217" i="19"/>
  <c r="AF19" i="10"/>
  <c r="E19" i="5"/>
  <c r="E15" i="5" s="1"/>
  <c r="P39" i="19"/>
  <c r="F19" i="15"/>
  <c r="F15" i="15" s="1"/>
  <c r="P343" i="19"/>
  <c r="P274" i="19"/>
  <c r="AA19" i="12"/>
  <c r="AA15" i="12" s="1"/>
  <c r="V19" i="15"/>
  <c r="V15" i="15" s="1"/>
  <c r="P359" i="19"/>
  <c r="P73" i="19"/>
  <c r="K19" i="6"/>
  <c r="K15" i="6" s="1"/>
  <c r="W19" i="10"/>
  <c r="W15" i="10" s="1"/>
  <c r="P207" i="19"/>
  <c r="P211" i="19"/>
  <c r="P17" i="19"/>
  <c r="N19" i="4"/>
  <c r="N15" i="4" s="1"/>
  <c r="AG19" i="15"/>
  <c r="P371" i="19"/>
  <c r="P372" i="19" s="1"/>
  <c r="P367" i="19"/>
  <c r="P368" i="19"/>
  <c r="P205" i="19"/>
  <c r="U19" i="10"/>
  <c r="U15" i="10" s="1"/>
  <c r="AG19" i="13"/>
  <c r="P230" i="19"/>
  <c r="O19" i="11"/>
  <c r="O15" i="11" s="1"/>
  <c r="P215" i="19"/>
  <c r="AE19" i="10"/>
  <c r="AE15" i="10" s="1"/>
  <c r="P249" i="19"/>
  <c r="AG19" i="11"/>
  <c r="P212" i="19"/>
  <c r="AB19" i="10"/>
  <c r="AB15" i="10" s="1"/>
  <c r="O19" i="15"/>
  <c r="O15" i="15" s="1"/>
  <c r="P352" i="19"/>
  <c r="L19" i="7"/>
  <c r="L15" i="7" s="1"/>
  <c r="P105" i="19"/>
  <c r="P304" i="19"/>
  <c r="P298" i="19"/>
  <c r="V19" i="13"/>
  <c r="V15" i="13" s="1"/>
  <c r="P331" i="19"/>
  <c r="X19" i="14"/>
  <c r="X15" i="14" s="1"/>
  <c r="P241" i="19"/>
  <c r="Z19" i="11"/>
  <c r="Z15" i="11" s="1"/>
  <c r="AC19" i="13"/>
  <c r="AC15" i="13" s="1"/>
  <c r="P305" i="19"/>
  <c r="P172" i="19"/>
  <c r="R19" i="9"/>
  <c r="R15" i="9" s="1"/>
  <c r="P29" i="19"/>
  <c r="Z19" i="4"/>
  <c r="Z15" i="4" s="1"/>
  <c r="P21" i="19"/>
  <c r="R19" i="4"/>
  <c r="R15" i="4" s="1"/>
  <c r="P55" i="19"/>
  <c r="U19" i="5"/>
  <c r="U15" i="5" s="1"/>
  <c r="P151" i="19"/>
  <c r="AB19" i="8"/>
  <c r="AB15" i="8" s="1"/>
  <c r="P96" i="19"/>
  <c r="AG19" i="6"/>
  <c r="P238" i="19"/>
  <c r="W19" i="11"/>
  <c r="W15" i="11" s="1"/>
  <c r="P174" i="19"/>
  <c r="T19" i="9"/>
  <c r="T15" i="9" s="1"/>
  <c r="P369" i="19"/>
  <c r="V19" i="7"/>
  <c r="V15" i="7" s="1"/>
  <c r="P115" i="19"/>
  <c r="I19" i="13"/>
  <c r="I15" i="13" s="1"/>
  <c r="P285" i="19"/>
  <c r="P181" i="19"/>
  <c r="AA19" i="9"/>
  <c r="AA15" i="9" s="1"/>
  <c r="T19" i="15"/>
  <c r="T15" i="15" s="1"/>
  <c r="P358" i="19"/>
  <c r="P223" i="19"/>
  <c r="H19" i="11"/>
  <c r="H15" i="11" s="1"/>
  <c r="I19" i="12"/>
  <c r="I15" i="12" s="1"/>
  <c r="P255" i="19"/>
  <c r="P339" i="19"/>
  <c r="AE19" i="14"/>
  <c r="AE15" i="14" s="1"/>
  <c r="P313" i="19"/>
  <c r="F19" i="14"/>
  <c r="F15" i="14" s="1"/>
  <c r="P259" i="19"/>
  <c r="M19" i="12"/>
  <c r="M15" i="12" s="1"/>
  <c r="P127" i="19"/>
  <c r="AD19" i="14"/>
  <c r="AD15" i="14" s="1"/>
  <c r="P337" i="19"/>
  <c r="K19" i="4"/>
  <c r="K15" i="4" s="1"/>
  <c r="P14" i="19"/>
  <c r="P316" i="19"/>
  <c r="I19" i="14"/>
  <c r="I15" i="14" s="1"/>
  <c r="R19" i="14"/>
  <c r="R15" i="14" s="1"/>
  <c r="P325" i="19"/>
  <c r="X19" i="6"/>
  <c r="X15" i="6" s="1"/>
  <c r="P86" i="19"/>
  <c r="P9" i="19"/>
  <c r="M9" i="19"/>
  <c r="M10" i="19" s="1"/>
  <c r="M11" i="19" s="1"/>
  <c r="M12" i="19" s="1"/>
  <c r="M13" i="19" s="1"/>
  <c r="M14" i="19" s="1"/>
  <c r="M15" i="19" s="1"/>
  <c r="M16" i="19" s="1"/>
  <c r="M17" i="19" s="1"/>
  <c r="M18" i="19" s="1"/>
  <c r="M19" i="19" s="1"/>
  <c r="M20" i="19" s="1"/>
  <c r="M21" i="19" s="1"/>
  <c r="M22" i="19" s="1"/>
  <c r="M23" i="19" s="1"/>
  <c r="M24" i="19" s="1"/>
  <c r="M25" i="19" s="1"/>
  <c r="M26" i="19" s="1"/>
  <c r="M27" i="19" s="1"/>
  <c r="M28" i="19" s="1"/>
  <c r="M29" i="19" s="1"/>
  <c r="M30" i="19" s="1"/>
  <c r="M31" i="19" s="1"/>
  <c r="M32" i="19" s="1"/>
  <c r="M33" i="19" s="1"/>
  <c r="M34" i="19" s="1"/>
  <c r="M35" i="19" s="1"/>
  <c r="M36" i="19" s="1"/>
  <c r="M37" i="19" s="1"/>
  <c r="M38" i="19" s="1"/>
  <c r="M39" i="19" s="1"/>
  <c r="M40" i="19" s="1"/>
  <c r="M41" i="19" s="1"/>
  <c r="M42" i="19" s="1"/>
  <c r="M43" i="19" s="1"/>
  <c r="M44" i="19" s="1"/>
  <c r="M45" i="19" s="1"/>
  <c r="M46" i="19" s="1"/>
  <c r="M47" i="19" s="1"/>
  <c r="M48" i="19" s="1"/>
  <c r="M49" i="19" s="1"/>
  <c r="M50" i="19" s="1"/>
  <c r="M51" i="19" s="1"/>
  <c r="M52" i="19" s="1"/>
  <c r="M53" i="19" s="1"/>
  <c r="M54" i="19" s="1"/>
  <c r="M55" i="19" s="1"/>
  <c r="M56" i="19" s="1"/>
  <c r="M57" i="19" s="1"/>
  <c r="M58" i="19" s="1"/>
  <c r="M59" i="19" s="1"/>
  <c r="M60" i="19" s="1"/>
  <c r="M61" i="19" s="1"/>
  <c r="M62" i="19" s="1"/>
  <c r="M63" i="19" s="1"/>
  <c r="M64" i="19" s="1"/>
  <c r="M65" i="19" s="1"/>
  <c r="M66" i="19" s="1"/>
  <c r="M67" i="19" s="1"/>
  <c r="M68" i="19" s="1"/>
  <c r="M69" i="19" s="1"/>
  <c r="M70" i="19" s="1"/>
  <c r="M71" i="19" s="1"/>
  <c r="M72" i="19" s="1"/>
  <c r="M73" i="19" s="1"/>
  <c r="M74" i="19" s="1"/>
  <c r="M75" i="19" s="1"/>
  <c r="M76" i="19" s="1"/>
  <c r="M77" i="19" s="1"/>
  <c r="M78" i="19" s="1"/>
  <c r="M79" i="19" s="1"/>
  <c r="M80" i="19" s="1"/>
  <c r="M81" i="19" s="1"/>
  <c r="M82" i="19" s="1"/>
  <c r="M83" i="19" s="1"/>
  <c r="M84" i="19" s="1"/>
  <c r="M85" i="19" s="1"/>
  <c r="M86" i="19" s="1"/>
  <c r="M87" i="19" s="1"/>
  <c r="M88" i="19" s="1"/>
  <c r="M89" i="19" s="1"/>
  <c r="M90" i="19" s="1"/>
  <c r="M91" i="19" s="1"/>
  <c r="M92" i="19" s="1"/>
  <c r="M93" i="19" s="1"/>
  <c r="M94" i="19" s="1"/>
  <c r="M95" i="19" s="1"/>
  <c r="M96" i="19" s="1"/>
  <c r="M97" i="19" s="1"/>
  <c r="M98" i="19" s="1"/>
  <c r="M99" i="19" s="1"/>
  <c r="M100" i="19" s="1"/>
  <c r="M101" i="19" s="1"/>
  <c r="M102" i="19" s="1"/>
  <c r="M103" i="19" s="1"/>
  <c r="M104" i="19" s="1"/>
  <c r="M105" i="19" s="1"/>
  <c r="M106" i="19" s="1"/>
  <c r="M107" i="19" s="1"/>
  <c r="M108" i="19" s="1"/>
  <c r="M109" i="19" s="1"/>
  <c r="M110" i="19" s="1"/>
  <c r="M111" i="19" s="1"/>
  <c r="M112" i="19" s="1"/>
  <c r="M113" i="19" s="1"/>
  <c r="M114" i="19" s="1"/>
  <c r="M115" i="19" s="1"/>
  <c r="M116" i="19" s="1"/>
  <c r="M117" i="19" s="1"/>
  <c r="M118" i="19" s="1"/>
  <c r="M119" i="19" s="1"/>
  <c r="M120" i="19" s="1"/>
  <c r="M121" i="19" s="1"/>
  <c r="M122" i="19" s="1"/>
  <c r="M123" i="19" s="1"/>
  <c r="M124" i="19" s="1"/>
  <c r="M125" i="19" s="1"/>
  <c r="M126" i="19" s="1"/>
  <c r="M127" i="19" s="1"/>
  <c r="M128" i="19" s="1"/>
  <c r="M129" i="19" s="1"/>
  <c r="M130" i="19" s="1"/>
  <c r="M131" i="19" s="1"/>
  <c r="M132" i="19" s="1"/>
  <c r="M133" i="19" s="1"/>
  <c r="M134" i="19" s="1"/>
  <c r="M135" i="19" s="1"/>
  <c r="M136" i="19" s="1"/>
  <c r="M137" i="19" s="1"/>
  <c r="M138" i="19" s="1"/>
  <c r="M139" i="19" s="1"/>
  <c r="M140" i="19" s="1"/>
  <c r="M141" i="19" s="1"/>
  <c r="M142" i="19" s="1"/>
  <c r="M143" i="19" s="1"/>
  <c r="M144" i="19" s="1"/>
  <c r="M145" i="19" s="1"/>
  <c r="M146" i="19" s="1"/>
  <c r="M147" i="19" s="1"/>
  <c r="M148" i="19" s="1"/>
  <c r="M149" i="19" s="1"/>
  <c r="M150" i="19" s="1"/>
  <c r="M151" i="19" s="1"/>
  <c r="M152" i="19" s="1"/>
  <c r="M153" i="19" s="1"/>
  <c r="M154" i="19" s="1"/>
  <c r="M155" i="19" s="1"/>
  <c r="M156" i="19" s="1"/>
  <c r="M157" i="19" s="1"/>
  <c r="M158" i="19" s="1"/>
  <c r="M159" i="19" s="1"/>
  <c r="M160" i="19" s="1"/>
  <c r="M161" i="19" s="1"/>
  <c r="M162" i="19" s="1"/>
  <c r="M163" i="19" s="1"/>
  <c r="M164" i="19" s="1"/>
  <c r="M165" i="19" s="1"/>
  <c r="M166" i="19" s="1"/>
  <c r="M167" i="19" s="1"/>
  <c r="M168" i="19" s="1"/>
  <c r="M169" i="19" s="1"/>
  <c r="M170" i="19" s="1"/>
  <c r="M171" i="19" s="1"/>
  <c r="M172" i="19" s="1"/>
  <c r="M173" i="19" s="1"/>
  <c r="M174" i="19" s="1"/>
  <c r="M175" i="19" s="1"/>
  <c r="M176" i="19" s="1"/>
  <c r="M177" i="19" s="1"/>
  <c r="M178" i="19" s="1"/>
  <c r="M179" i="19" s="1"/>
  <c r="M180" i="19" s="1"/>
  <c r="M181" i="19" s="1"/>
  <c r="M182" i="19" s="1"/>
  <c r="M183" i="19" s="1"/>
  <c r="M184" i="19" s="1"/>
  <c r="M185" i="19" s="1"/>
  <c r="M186" i="19" s="1"/>
  <c r="M187" i="19" s="1"/>
  <c r="M188" i="19" s="1"/>
  <c r="M189" i="19" s="1"/>
  <c r="M190" i="19" s="1"/>
  <c r="M191" i="19" s="1"/>
  <c r="M192" i="19" s="1"/>
  <c r="M193" i="19" s="1"/>
  <c r="M194" i="19" s="1"/>
  <c r="M195" i="19" s="1"/>
  <c r="M196" i="19" s="1"/>
  <c r="M197" i="19" s="1"/>
  <c r="M198" i="19" s="1"/>
  <c r="M199" i="19" s="1"/>
  <c r="M200" i="19" s="1"/>
  <c r="M201" i="19" s="1"/>
  <c r="M202" i="19" s="1"/>
  <c r="M203" i="19" s="1"/>
  <c r="M204" i="19" s="1"/>
  <c r="M205" i="19" s="1"/>
  <c r="M206" i="19" s="1"/>
  <c r="M207" i="19" s="1"/>
  <c r="M208" i="19" s="1"/>
  <c r="M209" i="19" s="1"/>
  <c r="M210" i="19" s="1"/>
  <c r="M211" i="19" s="1"/>
  <c r="M212" i="19" s="1"/>
  <c r="M213" i="19" s="1"/>
  <c r="M214" i="19" s="1"/>
  <c r="M215" i="19" s="1"/>
  <c r="M216" i="19" s="1"/>
  <c r="M217" i="19" s="1"/>
  <c r="M218" i="19" s="1"/>
  <c r="M219" i="19" s="1"/>
  <c r="M220" i="19" s="1"/>
  <c r="M221" i="19" s="1"/>
  <c r="M222" i="19" s="1"/>
  <c r="M223" i="19" s="1"/>
  <c r="M224" i="19" s="1"/>
  <c r="M225" i="19" s="1"/>
  <c r="M226" i="19" s="1"/>
  <c r="M227" i="19" s="1"/>
  <c r="M228" i="19" s="1"/>
  <c r="M229" i="19" s="1"/>
  <c r="M230" i="19" s="1"/>
  <c r="M231" i="19" s="1"/>
  <c r="M232" i="19" s="1"/>
  <c r="M233" i="19" s="1"/>
  <c r="M234" i="19" s="1"/>
  <c r="M235" i="19" s="1"/>
  <c r="M236" i="19" s="1"/>
  <c r="M237" i="19" s="1"/>
  <c r="M238" i="19" s="1"/>
  <c r="M239" i="19" s="1"/>
  <c r="M240" i="19" s="1"/>
  <c r="M241" i="19" s="1"/>
  <c r="M242" i="19" s="1"/>
  <c r="M243" i="19" s="1"/>
  <c r="M244" i="19" s="1"/>
  <c r="M245" i="19" s="1"/>
  <c r="M246" i="19" s="1"/>
  <c r="M247" i="19" s="1"/>
  <c r="M248" i="19" s="1"/>
  <c r="M249" i="19" s="1"/>
  <c r="M250" i="19" s="1"/>
  <c r="M251" i="19" s="1"/>
  <c r="M252" i="19" s="1"/>
  <c r="M253" i="19" s="1"/>
  <c r="M254" i="19" s="1"/>
  <c r="M255" i="19" s="1"/>
  <c r="M256" i="19" s="1"/>
  <c r="M257" i="19" s="1"/>
  <c r="M258" i="19" s="1"/>
  <c r="M259" i="19" s="1"/>
  <c r="M260" i="19" s="1"/>
  <c r="M261" i="19" s="1"/>
  <c r="M262" i="19" s="1"/>
  <c r="M263" i="19" s="1"/>
  <c r="M264" i="19" s="1"/>
  <c r="M265" i="19" s="1"/>
  <c r="M266" i="19" s="1"/>
  <c r="M267" i="19" s="1"/>
  <c r="M268" i="19" s="1"/>
  <c r="M269" i="19" s="1"/>
  <c r="M270" i="19" s="1"/>
  <c r="M271" i="19" s="1"/>
  <c r="M272" i="19" s="1"/>
  <c r="M273" i="19" s="1"/>
  <c r="M274" i="19" s="1"/>
  <c r="M275" i="19" s="1"/>
  <c r="M276" i="19" s="1"/>
  <c r="M277" i="19" s="1"/>
  <c r="M278" i="19" s="1"/>
  <c r="M279" i="19" s="1"/>
  <c r="M280" i="19" s="1"/>
  <c r="M281" i="19" s="1"/>
  <c r="M282" i="19" s="1"/>
  <c r="M283" i="19" s="1"/>
  <c r="M284" i="19" s="1"/>
  <c r="M285" i="19" s="1"/>
  <c r="M286" i="19" s="1"/>
  <c r="M287" i="19" s="1"/>
  <c r="M288" i="19" s="1"/>
  <c r="M289" i="19" s="1"/>
  <c r="M290" i="19" s="1"/>
  <c r="M291" i="19" s="1"/>
  <c r="M292" i="19" s="1"/>
  <c r="M293" i="19" s="1"/>
  <c r="M294" i="19" s="1"/>
  <c r="M295" i="19" s="1"/>
  <c r="M296" i="19" s="1"/>
  <c r="M297" i="19" s="1"/>
  <c r="M298" i="19" s="1"/>
  <c r="M299" i="19" s="1"/>
  <c r="M300" i="19" s="1"/>
  <c r="M301" i="19" s="1"/>
  <c r="M302" i="19" s="1"/>
  <c r="M303" i="19" s="1"/>
  <c r="M304" i="19" s="1"/>
  <c r="M305" i="19" s="1"/>
  <c r="M306" i="19" s="1"/>
  <c r="M307" i="19" s="1"/>
  <c r="M308" i="19" s="1"/>
  <c r="M309" i="19" s="1"/>
  <c r="M310" i="19" s="1"/>
  <c r="M311" i="19" s="1"/>
  <c r="M312" i="19" s="1"/>
  <c r="M313" i="19" s="1"/>
  <c r="M314" i="19" s="1"/>
  <c r="M315" i="19" s="1"/>
  <c r="M316" i="19" s="1"/>
  <c r="M317" i="19" s="1"/>
  <c r="M318" i="19" s="1"/>
  <c r="M319" i="19" s="1"/>
  <c r="M320" i="19" s="1"/>
  <c r="M321" i="19" s="1"/>
  <c r="M322" i="19" s="1"/>
  <c r="M323" i="19" s="1"/>
  <c r="M324" i="19" s="1"/>
  <c r="M325" i="19" s="1"/>
  <c r="M326" i="19" s="1"/>
  <c r="M327" i="19" s="1"/>
  <c r="M328" i="19" s="1"/>
  <c r="M329" i="19" s="1"/>
  <c r="M330" i="19" s="1"/>
  <c r="M331" i="19" s="1"/>
  <c r="M332" i="19" s="1"/>
  <c r="M333" i="19" s="1"/>
  <c r="M334" i="19" s="1"/>
  <c r="M335" i="19" s="1"/>
  <c r="M336" i="19" s="1"/>
  <c r="M337" i="19" s="1"/>
  <c r="M338" i="19" s="1"/>
  <c r="M339" i="19" s="1"/>
  <c r="M340" i="19" s="1"/>
  <c r="M341" i="19" s="1"/>
  <c r="M342" i="19" s="1"/>
  <c r="M343" i="19" s="1"/>
  <c r="M344" i="19" s="1"/>
  <c r="M345" i="19" s="1"/>
  <c r="M346" i="19" s="1"/>
  <c r="M347" i="19" s="1"/>
  <c r="M348" i="19" s="1"/>
  <c r="M349" i="19" s="1"/>
  <c r="M350" i="19" s="1"/>
  <c r="M351" i="19" s="1"/>
  <c r="M352" i="19" s="1"/>
  <c r="M353" i="19" s="1"/>
  <c r="M354" i="19" s="1"/>
  <c r="M355" i="19" s="1"/>
  <c r="M356" i="19" s="1"/>
  <c r="M357" i="19" s="1"/>
  <c r="M358" i="19" s="1"/>
  <c r="M359" i="19" s="1"/>
  <c r="M360" i="19" s="1"/>
  <c r="M361" i="19" s="1"/>
  <c r="M362" i="19" s="1"/>
  <c r="M363" i="19" s="1"/>
  <c r="M364" i="19" s="1"/>
  <c r="M365" i="19" s="1"/>
  <c r="M366" i="19" s="1"/>
  <c r="M367" i="19" s="1"/>
  <c r="M368" i="19" s="1"/>
  <c r="M369" i="19" s="1"/>
  <c r="M370" i="19" s="1"/>
  <c r="M371" i="19" s="1"/>
  <c r="M372" i="19" s="1"/>
  <c r="T19" i="7"/>
  <c r="T15" i="7" s="1"/>
  <c r="P113" i="19"/>
  <c r="P155" i="19"/>
  <c r="L19" i="4"/>
  <c r="L15" i="4" s="1"/>
  <c r="P15" i="19"/>
  <c r="AA19" i="5"/>
  <c r="AA15" i="5" s="1"/>
  <c r="P61" i="19"/>
  <c r="P135" i="19"/>
  <c r="P109" i="19"/>
  <c r="P166" i="19"/>
  <c r="L19" i="9"/>
  <c r="L15" i="9" s="1"/>
  <c r="O19" i="4"/>
  <c r="O15" i="4" s="1"/>
  <c r="P18" i="19"/>
  <c r="K19" i="8"/>
  <c r="K15" i="8" s="1"/>
  <c r="P134" i="19"/>
  <c r="P78" i="19"/>
  <c r="P19" i="6"/>
  <c r="P15" i="6" s="1"/>
  <c r="W19" i="8"/>
  <c r="W15" i="8" s="1"/>
  <c r="P146" i="19"/>
  <c r="P284" i="19"/>
  <c r="P275" i="19"/>
  <c r="P290" i="19"/>
  <c r="N19" i="13"/>
  <c r="N15" i="13" s="1"/>
  <c r="P126" i="19"/>
  <c r="P136" i="19"/>
  <c r="M19" i="8"/>
  <c r="M15" i="8" s="1"/>
  <c r="P50" i="19"/>
  <c r="P19" i="5"/>
  <c r="P15" i="5" s="1"/>
  <c r="P72" i="19"/>
  <c r="P168" i="19"/>
  <c r="N19" i="9"/>
  <c r="N15" i="9" s="1"/>
  <c r="P125" i="19"/>
  <c r="AE19" i="7"/>
  <c r="AE15" i="7" s="1"/>
  <c r="AC19" i="6"/>
  <c r="AC15" i="6" s="1"/>
  <c r="P91" i="19"/>
  <c r="E19" i="8"/>
  <c r="E15" i="8" s="1"/>
  <c r="P128" i="19"/>
  <c r="AD19" i="7"/>
  <c r="AD15" i="7" s="1"/>
  <c r="P123" i="19"/>
  <c r="P59" i="19"/>
  <c r="Y19" i="5"/>
  <c r="Y15" i="5" s="1"/>
  <c r="E19" i="9"/>
  <c r="E15" i="9" s="1"/>
  <c r="P159" i="19"/>
  <c r="U19" i="6"/>
  <c r="U15" i="6" s="1"/>
  <c r="P83" i="19"/>
  <c r="M19" i="6"/>
  <c r="M15" i="6" s="1"/>
  <c r="P75" i="19"/>
  <c r="AD19" i="12"/>
  <c r="AD15" i="12" s="1"/>
  <c r="P276" i="19"/>
  <c r="P110" i="19"/>
  <c r="Q19" i="7"/>
  <c r="Q15" i="7" s="1"/>
  <c r="T19" i="8"/>
  <c r="T15" i="8" s="1"/>
  <c r="P143" i="19"/>
  <c r="AC19" i="4"/>
  <c r="AC15" i="4" s="1"/>
  <c r="P32" i="19"/>
  <c r="P47" i="19"/>
  <c r="M19" i="5"/>
  <c r="M15" i="5" s="1"/>
  <c r="P154" i="19"/>
  <c r="P54" i="19"/>
  <c r="T19" i="5"/>
  <c r="T15" i="5" s="1"/>
  <c r="U19" i="11"/>
  <c r="U15" i="11" s="1"/>
  <c r="P236" i="19"/>
  <c r="P99" i="19"/>
  <c r="F19" i="7"/>
  <c r="F15" i="7" s="1"/>
  <c r="P210" i="19"/>
  <c r="AG39" i="5"/>
  <c r="C19" i="16" l="1"/>
  <c r="C20" i="16" s="1"/>
  <c r="AF15" i="4"/>
  <c r="J19" i="6"/>
  <c r="J15" i="6" s="1"/>
  <c r="AB19" i="13"/>
  <c r="AB15" i="13" s="1"/>
  <c r="AF15" i="10"/>
  <c r="Z19" i="10"/>
  <c r="Z15" i="10" s="1"/>
  <c r="H19" i="13"/>
  <c r="H15" i="13" s="1"/>
  <c r="P19" i="7"/>
  <c r="P15" i="7" s="1"/>
  <c r="AF15" i="6"/>
  <c r="AE19" i="15"/>
  <c r="AE15" i="15" s="1"/>
  <c r="AA19" i="10"/>
  <c r="AA15" i="10" s="1"/>
  <c r="AG15" i="9"/>
  <c r="AH15" i="8"/>
  <c r="E19" i="14"/>
  <c r="E15" i="14" s="1"/>
  <c r="AG15" i="12"/>
  <c r="AE19" i="8"/>
  <c r="AE15" i="8" s="1"/>
  <c r="AC19" i="12"/>
  <c r="AC15" i="12" s="1"/>
  <c r="M19" i="9"/>
  <c r="M15" i="9" s="1"/>
  <c r="V19" i="11"/>
  <c r="V15" i="11" s="1"/>
  <c r="AA19" i="14"/>
  <c r="AA15" i="14" s="1"/>
  <c r="AC19" i="14"/>
  <c r="AC15" i="14" s="1"/>
  <c r="AA19" i="13"/>
  <c r="AA15" i="13" s="1"/>
  <c r="L19" i="8"/>
  <c r="L15" i="8" s="1"/>
  <c r="D19" i="8"/>
  <c r="D15" i="8" s="1"/>
  <c r="AD19" i="15"/>
  <c r="AD15" i="15" s="1"/>
  <c r="AG15" i="15"/>
  <c r="AG15" i="11"/>
  <c r="Y19" i="12"/>
  <c r="Y15" i="12" s="1"/>
  <c r="G19" i="13"/>
  <c r="G15" i="13" s="1"/>
  <c r="AA19" i="8"/>
  <c r="AA15" i="8" s="1"/>
  <c r="V19" i="8"/>
  <c r="V15" i="8" s="1"/>
  <c r="L19" i="12"/>
  <c r="L15" i="12" s="1"/>
  <c r="W19" i="14"/>
  <c r="W15" i="14" s="1"/>
  <c r="S19" i="9"/>
  <c r="S15" i="9" s="1"/>
  <c r="Y19" i="10"/>
  <c r="Y15" i="10" s="1"/>
  <c r="W19" i="6"/>
  <c r="W15" i="6" s="1"/>
  <c r="J19" i="8"/>
  <c r="J15" i="8" s="1"/>
  <c r="S19" i="8"/>
  <c r="S15" i="8" s="1"/>
  <c r="AC19" i="7"/>
  <c r="AC15" i="7" s="1"/>
  <c r="M19" i="13"/>
  <c r="M15" i="13" s="1"/>
  <c r="H19" i="14"/>
  <c r="H15" i="14" s="1"/>
  <c r="AG15" i="8"/>
  <c r="AG15" i="14"/>
  <c r="Q19" i="14"/>
  <c r="Q15" i="14" s="1"/>
  <c r="N19" i="11"/>
  <c r="N15" i="11" s="1"/>
  <c r="AD19" i="10"/>
  <c r="AD15" i="10" s="1"/>
  <c r="Z19" i="9"/>
  <c r="Z15" i="9" s="1"/>
  <c r="T19" i="11"/>
  <c r="T15" i="11" s="1"/>
  <c r="E19" i="7"/>
  <c r="E15" i="7" s="1"/>
  <c r="AC19" i="15"/>
  <c r="AC15" i="15" s="1"/>
  <c r="H19" i="12"/>
  <c r="H15" i="12" s="1"/>
  <c r="Y19" i="11"/>
  <c r="Y15" i="11" s="1"/>
  <c r="K19" i="7"/>
  <c r="K15" i="7" s="1"/>
  <c r="N19" i="10"/>
  <c r="N15" i="10" s="1"/>
  <c r="D19" i="14"/>
  <c r="D15" i="14" s="1"/>
  <c r="AB19" i="6"/>
  <c r="AB15" i="6" s="1"/>
  <c r="AD19" i="8"/>
  <c r="AD15" i="8" s="1"/>
  <c r="U19" i="15"/>
  <c r="U15" i="15" s="1"/>
  <c r="T19" i="6"/>
  <c r="T15" i="6" s="1"/>
  <c r="E19" i="15"/>
  <c r="E15" i="15" s="1"/>
  <c r="V19" i="12"/>
  <c r="V15" i="12" s="1"/>
  <c r="AA19" i="11"/>
  <c r="AA15" i="11" s="1"/>
  <c r="G19" i="11"/>
  <c r="G15" i="11" s="1"/>
  <c r="U19" i="13"/>
  <c r="U15" i="13" s="1"/>
  <c r="Q19" i="9"/>
  <c r="Q15" i="9" s="1"/>
  <c r="K19" i="9"/>
  <c r="K15" i="9" s="1"/>
  <c r="T19" i="10"/>
  <c r="T15" i="10" s="1"/>
  <c r="J19" i="10"/>
  <c r="J15" i="10" s="1"/>
  <c r="U19" i="7"/>
  <c r="U15" i="7" s="1"/>
  <c r="AB19" i="12"/>
  <c r="AB15" i="12" s="1"/>
  <c r="D19" i="9"/>
  <c r="D15" i="9" s="1"/>
  <c r="N19" i="15"/>
  <c r="N15" i="15" s="1"/>
  <c r="K19" i="14"/>
  <c r="K15" i="14" s="1"/>
  <c r="O19" i="6"/>
  <c r="O15" i="6" s="1"/>
  <c r="I19" i="6"/>
  <c r="I15" i="6" s="1"/>
  <c r="S19" i="7"/>
  <c r="S15" i="7" s="1"/>
  <c r="O19" i="7"/>
  <c r="O15" i="7" s="1"/>
  <c r="L19" i="6"/>
  <c r="L15" i="6" s="1"/>
  <c r="V19" i="10"/>
  <c r="V15" i="10" s="1"/>
  <c r="AH15" i="10"/>
  <c r="AF15" i="12"/>
  <c r="AF15" i="13"/>
  <c r="AG15" i="13"/>
  <c r="AG15" i="6"/>
  <c r="AH16" i="13"/>
  <c r="AH19" i="13"/>
  <c r="AF19" i="11"/>
  <c r="AF16" i="11"/>
  <c r="AF16" i="8"/>
  <c r="AF19" i="8"/>
  <c r="AF16" i="14"/>
  <c r="AF19" i="14"/>
  <c r="AH19" i="6"/>
  <c r="AH16" i="6"/>
  <c r="AH19" i="11"/>
  <c r="AH16" i="11"/>
  <c r="AF19" i="7"/>
  <c r="AF16" i="7"/>
  <c r="AH19" i="15"/>
  <c r="AH16" i="15"/>
  <c r="AF19" i="15"/>
  <c r="AF16" i="15"/>
  <c r="AG16" i="10"/>
  <c r="AG19" i="10"/>
  <c r="AG19" i="7"/>
  <c r="AG16" i="7"/>
  <c r="G105" i="4"/>
  <c r="G87" i="4" s="1"/>
  <c r="G88" i="4" s="1"/>
  <c r="G13" i="4" s="1"/>
  <c r="G39" i="4" s="1"/>
  <c r="F19" i="16"/>
  <c r="F20" i="16" s="1"/>
  <c r="X107" i="5"/>
  <c r="AD102" i="5"/>
  <c r="AI15" i="5"/>
  <c r="F32" i="20" s="1"/>
  <c r="V8" i="16" s="1"/>
  <c r="S19" i="16"/>
  <c r="S20" i="16" s="1"/>
  <c r="G19" i="16"/>
  <c r="G20" i="16" s="1"/>
  <c r="I19" i="16"/>
  <c r="I20" i="16" s="1"/>
  <c r="Q19" i="16"/>
  <c r="Q20" i="16" s="1"/>
  <c r="K19" i="16"/>
  <c r="K20" i="16" s="1"/>
  <c r="J19" i="16"/>
  <c r="J20" i="16" s="1"/>
  <c r="D19" i="16"/>
  <c r="D21" i="16" s="1"/>
  <c r="R19" i="16"/>
  <c r="R20" i="16" s="1"/>
  <c r="AI19" i="5"/>
  <c r="F34" i="20" s="1"/>
  <c r="AE106" i="4"/>
  <c r="H19" i="16"/>
  <c r="H20" i="16" s="1"/>
  <c r="P19" i="16"/>
  <c r="P20" i="16" s="1"/>
  <c r="AE102" i="4"/>
  <c r="AE107" i="4"/>
  <c r="AE103" i="4"/>
  <c r="AE104" i="4"/>
  <c r="AE105" i="4"/>
  <c r="AD104" i="5"/>
  <c r="AD103" i="5"/>
  <c r="V107" i="4"/>
  <c r="H106" i="5"/>
  <c r="AD101" i="5"/>
  <c r="AD107" i="5"/>
  <c r="AD105" i="5"/>
  <c r="H105" i="5"/>
  <c r="H104" i="5"/>
  <c r="H103" i="5"/>
  <c r="H102" i="5"/>
  <c r="H107" i="5"/>
  <c r="V106" i="4"/>
  <c r="N101" i="14"/>
  <c r="AC105" i="5"/>
  <c r="AC106" i="5"/>
  <c r="V104" i="4"/>
  <c r="V105" i="4"/>
  <c r="V101" i="4"/>
  <c r="V102" i="4"/>
  <c r="AC104" i="5"/>
  <c r="AC103" i="5"/>
  <c r="AC102" i="5"/>
  <c r="AC101" i="5"/>
  <c r="AE107" i="5"/>
  <c r="AE106" i="5"/>
  <c r="AE105" i="5"/>
  <c r="AA106" i="15"/>
  <c r="AA105" i="15"/>
  <c r="AA102" i="15"/>
  <c r="AB105" i="5"/>
  <c r="AB104" i="5"/>
  <c r="AB103" i="5"/>
  <c r="AB102" i="5"/>
  <c r="AB101" i="5"/>
  <c r="AB107" i="5"/>
  <c r="I103" i="11"/>
  <c r="AA104" i="15"/>
  <c r="AA103" i="15"/>
  <c r="AA101" i="15"/>
  <c r="AA107" i="15"/>
  <c r="I104" i="11"/>
  <c r="I106" i="11"/>
  <c r="T106" i="14"/>
  <c r="I105" i="11"/>
  <c r="I102" i="11"/>
  <c r="AE104" i="5"/>
  <c r="T103" i="14"/>
  <c r="I101" i="11"/>
  <c r="AE103" i="5"/>
  <c r="T105" i="14"/>
  <c r="AE102" i="5"/>
  <c r="T102" i="14"/>
  <c r="T107" i="14"/>
  <c r="T104" i="14"/>
  <c r="N19" i="16"/>
  <c r="N21" i="16" s="1"/>
  <c r="X101" i="5"/>
  <c r="M19" i="16"/>
  <c r="M21" i="16" s="1"/>
  <c r="X103" i="5"/>
  <c r="O19" i="16"/>
  <c r="O20" i="16" s="1"/>
  <c r="C21" i="16"/>
  <c r="C24" i="16" s="1"/>
  <c r="L19" i="16"/>
  <c r="X102" i="5"/>
  <c r="X106" i="5"/>
  <c r="X105" i="5"/>
  <c r="L104" i="12"/>
  <c r="L105" i="12"/>
  <c r="L106" i="12"/>
  <c r="L107" i="12"/>
  <c r="L101" i="12"/>
  <c r="L102" i="12"/>
  <c r="L103" i="12"/>
  <c r="X101" i="11"/>
  <c r="X102" i="11"/>
  <c r="X103" i="11"/>
  <c r="X104" i="11"/>
  <c r="X105" i="11"/>
  <c r="X106" i="11"/>
  <c r="X107" i="11"/>
  <c r="H105" i="8"/>
  <c r="H106" i="8"/>
  <c r="H103" i="8"/>
  <c r="H102" i="8"/>
  <c r="H104" i="8"/>
  <c r="H107" i="8"/>
  <c r="H101" i="8"/>
  <c r="E105" i="12"/>
  <c r="E106" i="12"/>
  <c r="E107" i="12"/>
  <c r="E101" i="12"/>
  <c r="E102" i="12"/>
  <c r="E103" i="12"/>
  <c r="E104" i="12"/>
  <c r="E105" i="11"/>
  <c r="E106" i="11"/>
  <c r="E107" i="11"/>
  <c r="E101" i="11"/>
  <c r="E102" i="11"/>
  <c r="E103" i="11"/>
  <c r="E104" i="11"/>
  <c r="AC104" i="4"/>
  <c r="AC103" i="4"/>
  <c r="AC107" i="4"/>
  <c r="AC105" i="4"/>
  <c r="AC102" i="4"/>
  <c r="AC106" i="4"/>
  <c r="AC101" i="4"/>
  <c r="L101" i="6"/>
  <c r="L102" i="6"/>
  <c r="L103" i="6"/>
  <c r="L104" i="6"/>
  <c r="L107" i="6"/>
  <c r="L106" i="6"/>
  <c r="L105" i="6"/>
  <c r="AC102" i="7"/>
  <c r="AC103" i="7"/>
  <c r="AC104" i="7"/>
  <c r="AC105" i="7"/>
  <c r="AC107" i="7"/>
  <c r="AC106" i="7"/>
  <c r="AC101" i="7"/>
  <c r="V103" i="8"/>
  <c r="V104" i="8"/>
  <c r="V106" i="8"/>
  <c r="V101" i="8"/>
  <c r="V102" i="8"/>
  <c r="V105" i="8"/>
  <c r="V107" i="8"/>
  <c r="L101" i="4"/>
  <c r="L105" i="4"/>
  <c r="L104" i="4"/>
  <c r="L103" i="4"/>
  <c r="L102" i="4"/>
  <c r="L106" i="4"/>
  <c r="L107" i="4"/>
  <c r="Z104" i="4"/>
  <c r="Z103" i="4"/>
  <c r="Z102" i="4"/>
  <c r="Z101" i="4"/>
  <c r="Z106" i="4"/>
  <c r="Z105" i="4"/>
  <c r="Z107" i="4"/>
  <c r="W101" i="14"/>
  <c r="W102" i="14"/>
  <c r="W103" i="14"/>
  <c r="W104" i="14"/>
  <c r="W105" i="14"/>
  <c r="W107" i="14"/>
  <c r="W106" i="14"/>
  <c r="AC107" i="15"/>
  <c r="AC105" i="15"/>
  <c r="AC101" i="15"/>
  <c r="AC102" i="15"/>
  <c r="AC103" i="15"/>
  <c r="AC104" i="15"/>
  <c r="AC106" i="15"/>
  <c r="AD102" i="4"/>
  <c r="AD101" i="4"/>
  <c r="AD104" i="4"/>
  <c r="AD105" i="4"/>
  <c r="AD103" i="4"/>
  <c r="AD107" i="4"/>
  <c r="AD106" i="4"/>
  <c r="AF105" i="6"/>
  <c r="AF106" i="6"/>
  <c r="AF107" i="6"/>
  <c r="AF103" i="6"/>
  <c r="AF102" i="6"/>
  <c r="AF104" i="6"/>
  <c r="AF101" i="6"/>
  <c r="AE107" i="13"/>
  <c r="AE101" i="13"/>
  <c r="AE102" i="13"/>
  <c r="AE103" i="13"/>
  <c r="AE104" i="13"/>
  <c r="AE105" i="13"/>
  <c r="AE106" i="13"/>
  <c r="J101" i="9"/>
  <c r="J102" i="9"/>
  <c r="J103" i="9"/>
  <c r="J104" i="9"/>
  <c r="J105" i="9"/>
  <c r="J107" i="9"/>
  <c r="J106" i="9"/>
  <c r="Y103" i="14"/>
  <c r="Y104" i="14"/>
  <c r="Y105" i="14"/>
  <c r="Y106" i="14"/>
  <c r="Y107" i="14"/>
  <c r="Y101" i="14"/>
  <c r="Y102" i="14"/>
  <c r="AB106" i="15"/>
  <c r="AB107" i="15"/>
  <c r="AB105" i="15"/>
  <c r="AB101" i="15"/>
  <c r="AB102" i="15"/>
  <c r="AB104" i="15"/>
  <c r="AB103" i="15"/>
  <c r="Y106" i="7"/>
  <c r="Y107" i="7"/>
  <c r="Y101" i="7"/>
  <c r="Y104" i="7"/>
  <c r="Y103" i="7"/>
  <c r="Y105" i="7"/>
  <c r="Y102" i="7"/>
  <c r="O107" i="12"/>
  <c r="O101" i="12"/>
  <c r="O102" i="12"/>
  <c r="O103" i="12"/>
  <c r="O104" i="12"/>
  <c r="O105" i="12"/>
  <c r="O106" i="12"/>
  <c r="AC104" i="9"/>
  <c r="AC105" i="9"/>
  <c r="AC106" i="9"/>
  <c r="AC107" i="9"/>
  <c r="AC102" i="9"/>
  <c r="AC103" i="9"/>
  <c r="AC101" i="9"/>
  <c r="K103" i="11"/>
  <c r="K104" i="11"/>
  <c r="K105" i="11"/>
  <c r="K106" i="11"/>
  <c r="K107" i="11"/>
  <c r="K101" i="11"/>
  <c r="K102" i="11"/>
  <c r="AD106" i="11"/>
  <c r="AD107" i="11"/>
  <c r="AD101" i="11"/>
  <c r="AD102" i="11"/>
  <c r="AD103" i="11"/>
  <c r="AD104" i="11"/>
  <c r="AD105" i="11"/>
  <c r="O101" i="14"/>
  <c r="O102" i="14"/>
  <c r="O103" i="14"/>
  <c r="O104" i="14"/>
  <c r="O105" i="14"/>
  <c r="O107" i="14"/>
  <c r="O106" i="14"/>
  <c r="AA101" i="7"/>
  <c r="AA102" i="7"/>
  <c r="AA103" i="7"/>
  <c r="AA106" i="7"/>
  <c r="AA105" i="7"/>
  <c r="AA107" i="7"/>
  <c r="AA104" i="7"/>
  <c r="AD107" i="13"/>
  <c r="AD101" i="13"/>
  <c r="AD102" i="13"/>
  <c r="AD103" i="13"/>
  <c r="AD104" i="13"/>
  <c r="AD106" i="13"/>
  <c r="AD105" i="13"/>
  <c r="M102" i="7"/>
  <c r="M103" i="7"/>
  <c r="M104" i="7"/>
  <c r="M105" i="7"/>
  <c r="M106" i="7"/>
  <c r="M101" i="7"/>
  <c r="M107" i="7"/>
  <c r="Q106" i="8"/>
  <c r="Q107" i="8"/>
  <c r="Q101" i="8"/>
  <c r="Q104" i="8"/>
  <c r="Q102" i="8"/>
  <c r="Q103" i="8"/>
  <c r="Q105" i="8"/>
  <c r="O101" i="13"/>
  <c r="O102" i="13"/>
  <c r="O103" i="13"/>
  <c r="O104" i="13"/>
  <c r="O105" i="13"/>
  <c r="O107" i="13"/>
  <c r="O106" i="13"/>
  <c r="Z104" i="14"/>
  <c r="Z105" i="14"/>
  <c r="Z106" i="14"/>
  <c r="Z107" i="14"/>
  <c r="Z102" i="14"/>
  <c r="Z101" i="14"/>
  <c r="Z103" i="14"/>
  <c r="V101" i="5"/>
  <c r="V102" i="5"/>
  <c r="V103" i="5"/>
  <c r="V104" i="5"/>
  <c r="V107" i="5"/>
  <c r="V106" i="5"/>
  <c r="V105" i="5"/>
  <c r="Y106" i="6"/>
  <c r="Y107" i="6"/>
  <c r="Y101" i="6"/>
  <c r="Y104" i="6"/>
  <c r="Y103" i="6"/>
  <c r="Y105" i="6"/>
  <c r="Y102" i="6"/>
  <c r="AG103" i="14"/>
  <c r="AG104" i="14"/>
  <c r="AG105" i="14"/>
  <c r="AG106" i="14"/>
  <c r="AG107" i="14"/>
  <c r="AG101" i="14"/>
  <c r="AG102" i="14"/>
  <c r="Q103" i="5"/>
  <c r="Q104" i="5"/>
  <c r="Q105" i="5"/>
  <c r="Q106" i="5"/>
  <c r="Q107" i="5"/>
  <c r="Q102" i="5"/>
  <c r="Q101" i="5"/>
  <c r="AH102" i="10"/>
  <c r="AH103" i="10"/>
  <c r="AH104" i="10"/>
  <c r="AH105" i="10"/>
  <c r="AH107" i="10"/>
  <c r="AH101" i="10"/>
  <c r="AH106" i="10"/>
  <c r="I103" i="5"/>
  <c r="I104" i="5"/>
  <c r="I105" i="5"/>
  <c r="I106" i="5"/>
  <c r="I107" i="5"/>
  <c r="I101" i="5"/>
  <c r="I102" i="5"/>
  <c r="K101" i="7"/>
  <c r="K102" i="7"/>
  <c r="K103" i="7"/>
  <c r="K106" i="7"/>
  <c r="K104" i="7"/>
  <c r="K105" i="7"/>
  <c r="K107" i="7"/>
  <c r="P105" i="8"/>
  <c r="P106" i="8"/>
  <c r="P103" i="8"/>
  <c r="P101" i="8"/>
  <c r="P102" i="8"/>
  <c r="P107" i="8"/>
  <c r="P104" i="8"/>
  <c r="Q106" i="6"/>
  <c r="Q107" i="6"/>
  <c r="Q101" i="6"/>
  <c r="Q104" i="6"/>
  <c r="Q103" i="6"/>
  <c r="Q105" i="6"/>
  <c r="Q102" i="6"/>
  <c r="I102" i="10"/>
  <c r="I103" i="10"/>
  <c r="I106" i="10"/>
  <c r="I104" i="10"/>
  <c r="I101" i="10"/>
  <c r="I105" i="10"/>
  <c r="I107" i="10"/>
  <c r="T104" i="11"/>
  <c r="T105" i="11"/>
  <c r="T106" i="11"/>
  <c r="T107" i="11"/>
  <c r="T101" i="11"/>
  <c r="T102" i="11"/>
  <c r="T103" i="11"/>
  <c r="T106" i="5"/>
  <c r="T107" i="5"/>
  <c r="T101" i="5"/>
  <c r="T102" i="5"/>
  <c r="T104" i="5"/>
  <c r="T105" i="5"/>
  <c r="T103" i="5"/>
  <c r="I106" i="6"/>
  <c r="I107" i="6"/>
  <c r="I101" i="6"/>
  <c r="I104" i="6"/>
  <c r="I102" i="6"/>
  <c r="I103" i="6"/>
  <c r="I105" i="6"/>
  <c r="M107" i="13"/>
  <c r="M101" i="13"/>
  <c r="M102" i="13"/>
  <c r="M103" i="13"/>
  <c r="M105" i="13"/>
  <c r="M104" i="13"/>
  <c r="M106" i="13"/>
  <c r="O104" i="6"/>
  <c r="O105" i="6"/>
  <c r="O106" i="6"/>
  <c r="O107" i="6"/>
  <c r="O102" i="6"/>
  <c r="O101" i="6"/>
  <c r="O103" i="6"/>
  <c r="O104" i="7"/>
  <c r="O105" i="7"/>
  <c r="O106" i="7"/>
  <c r="O107" i="7"/>
  <c r="O102" i="7"/>
  <c r="O101" i="7"/>
  <c r="O103" i="7"/>
  <c r="W104" i="6"/>
  <c r="W105" i="6"/>
  <c r="W106" i="6"/>
  <c r="W107" i="6"/>
  <c r="W102" i="6"/>
  <c r="W101" i="6"/>
  <c r="W103" i="6"/>
  <c r="U102" i="7"/>
  <c r="U103" i="7"/>
  <c r="U104" i="7"/>
  <c r="U105" i="7"/>
  <c r="U101" i="7"/>
  <c r="U107" i="7"/>
  <c r="U106" i="7"/>
  <c r="N101" i="15"/>
  <c r="N106" i="15"/>
  <c r="N102" i="15"/>
  <c r="N103" i="15"/>
  <c r="N104" i="15"/>
  <c r="N105" i="15"/>
  <c r="N107" i="15"/>
  <c r="N106" i="11"/>
  <c r="N107" i="11"/>
  <c r="N101" i="11"/>
  <c r="N102" i="11"/>
  <c r="N103" i="11"/>
  <c r="N104" i="11"/>
  <c r="N105" i="11"/>
  <c r="J102" i="10"/>
  <c r="J103" i="10"/>
  <c r="J104" i="10"/>
  <c r="J105" i="10"/>
  <c r="J107" i="10"/>
  <c r="J106" i="10"/>
  <c r="J101" i="10"/>
  <c r="G107" i="12"/>
  <c r="G101" i="12"/>
  <c r="G102" i="12"/>
  <c r="G103" i="12"/>
  <c r="G104" i="12"/>
  <c r="G105" i="12"/>
  <c r="G106" i="12"/>
  <c r="L106" i="13"/>
  <c r="L107" i="13"/>
  <c r="L101" i="13"/>
  <c r="L102" i="13"/>
  <c r="L104" i="13"/>
  <c r="L103" i="13"/>
  <c r="L105" i="13"/>
  <c r="I106" i="7"/>
  <c r="I107" i="7"/>
  <c r="I101" i="7"/>
  <c r="I104" i="7"/>
  <c r="I102" i="7"/>
  <c r="I103" i="7"/>
  <c r="I105" i="7"/>
  <c r="U107" i="14"/>
  <c r="U101" i="14"/>
  <c r="U102" i="14"/>
  <c r="U103" i="14"/>
  <c r="U105" i="14"/>
  <c r="U106" i="14"/>
  <c r="U104" i="14"/>
  <c r="AD105" i="9"/>
  <c r="AD106" i="9"/>
  <c r="AD107" i="9"/>
  <c r="AD101" i="9"/>
  <c r="AD103" i="9"/>
  <c r="AD104" i="9"/>
  <c r="AD102" i="9"/>
  <c r="G104" i="7"/>
  <c r="G105" i="7"/>
  <c r="G106" i="7"/>
  <c r="G107" i="7"/>
  <c r="G102" i="7"/>
  <c r="G101" i="7"/>
  <c r="G103" i="7"/>
  <c r="AE107" i="12"/>
  <c r="AE101" i="12"/>
  <c r="AE102" i="12"/>
  <c r="AE103" i="12"/>
  <c r="AE104" i="12"/>
  <c r="AE106" i="12"/>
  <c r="AE105" i="12"/>
  <c r="Q101" i="11"/>
  <c r="Q102" i="11"/>
  <c r="Q103" i="11"/>
  <c r="Q104" i="11"/>
  <c r="Q105" i="11"/>
  <c r="Q106" i="11"/>
  <c r="Q107" i="11"/>
  <c r="W105" i="15"/>
  <c r="W101" i="15"/>
  <c r="W102" i="15"/>
  <c r="W103" i="15"/>
  <c r="W107" i="15"/>
  <c r="W104" i="15"/>
  <c r="W106" i="15"/>
  <c r="P102" i="13"/>
  <c r="P103" i="13"/>
  <c r="P104" i="13"/>
  <c r="P105" i="13"/>
  <c r="P106" i="13"/>
  <c r="P101" i="13"/>
  <c r="P107" i="13"/>
  <c r="J104" i="13"/>
  <c r="J105" i="13"/>
  <c r="J106" i="13"/>
  <c r="J107" i="13"/>
  <c r="J102" i="13"/>
  <c r="J101" i="13"/>
  <c r="J103" i="13"/>
  <c r="N103" i="7"/>
  <c r="N104" i="7"/>
  <c r="N105" i="7"/>
  <c r="N106" i="7"/>
  <c r="N101" i="7"/>
  <c r="N102" i="7"/>
  <c r="N107" i="7"/>
  <c r="S103" i="12"/>
  <c r="S104" i="12"/>
  <c r="S105" i="12"/>
  <c r="S106" i="12"/>
  <c r="S107" i="12"/>
  <c r="S102" i="12"/>
  <c r="S101" i="12"/>
  <c r="X105" i="8"/>
  <c r="X106" i="8"/>
  <c r="X103" i="8"/>
  <c r="X102" i="8"/>
  <c r="X104" i="8"/>
  <c r="X107" i="8"/>
  <c r="X101" i="8"/>
  <c r="M107" i="15"/>
  <c r="M101" i="15"/>
  <c r="M106" i="15"/>
  <c r="M102" i="15"/>
  <c r="M103" i="15"/>
  <c r="M105" i="15"/>
  <c r="M104" i="15"/>
  <c r="R104" i="13"/>
  <c r="R105" i="13"/>
  <c r="R106" i="13"/>
  <c r="R107" i="13"/>
  <c r="R102" i="13"/>
  <c r="R101" i="13"/>
  <c r="R103" i="13"/>
  <c r="G106" i="10"/>
  <c r="G107" i="10"/>
  <c r="G104" i="10"/>
  <c r="G102" i="10"/>
  <c r="G103" i="10"/>
  <c r="G101" i="10"/>
  <c r="G105" i="10"/>
  <c r="AD103" i="6"/>
  <c r="AD104" i="6"/>
  <c r="AD105" i="6"/>
  <c r="AD106" i="6"/>
  <c r="AD107" i="6"/>
  <c r="AD101" i="6"/>
  <c r="AD102" i="6"/>
  <c r="J106" i="15"/>
  <c r="J107" i="15"/>
  <c r="J104" i="15"/>
  <c r="J105" i="15"/>
  <c r="J101" i="15"/>
  <c r="J103" i="15"/>
  <c r="J102" i="15"/>
  <c r="AA103" i="4"/>
  <c r="AA102" i="4"/>
  <c r="AA106" i="4"/>
  <c r="AA104" i="4"/>
  <c r="AA101" i="4"/>
  <c r="AA107" i="4"/>
  <c r="AA105" i="4"/>
  <c r="U105" i="12"/>
  <c r="U106" i="12"/>
  <c r="U107" i="12"/>
  <c r="U101" i="12"/>
  <c r="U102" i="12"/>
  <c r="U104" i="12"/>
  <c r="U103" i="12"/>
  <c r="G101" i="14"/>
  <c r="G102" i="14"/>
  <c r="G103" i="14"/>
  <c r="G104" i="14"/>
  <c r="G105" i="14"/>
  <c r="G107" i="14"/>
  <c r="G106" i="14"/>
  <c r="F101" i="5"/>
  <c r="F102" i="5"/>
  <c r="F103" i="5"/>
  <c r="F104" i="5"/>
  <c r="F106" i="5"/>
  <c r="F105" i="5"/>
  <c r="F107" i="5"/>
  <c r="H102" i="14"/>
  <c r="H103" i="14"/>
  <c r="H104" i="14"/>
  <c r="H105" i="14"/>
  <c r="H106" i="14"/>
  <c r="H101" i="14"/>
  <c r="H107" i="14"/>
  <c r="W101" i="4"/>
  <c r="W105" i="4"/>
  <c r="W107" i="4"/>
  <c r="W103" i="4"/>
  <c r="W104" i="4"/>
  <c r="W106" i="4"/>
  <c r="W102" i="4"/>
  <c r="F105" i="10"/>
  <c r="F106" i="10"/>
  <c r="F107" i="10"/>
  <c r="F103" i="10"/>
  <c r="F102" i="10"/>
  <c r="F104" i="10"/>
  <c r="F101" i="10"/>
  <c r="W107" i="13"/>
  <c r="W101" i="13"/>
  <c r="W102" i="13"/>
  <c r="W103" i="13"/>
  <c r="W104" i="13"/>
  <c r="W105" i="13"/>
  <c r="W106" i="13"/>
  <c r="M105" i="10"/>
  <c r="M106" i="10"/>
  <c r="M107" i="10"/>
  <c r="M102" i="10"/>
  <c r="M101" i="10"/>
  <c r="M104" i="10"/>
  <c r="M103" i="10"/>
  <c r="T101" i="6"/>
  <c r="T102" i="6"/>
  <c r="T103" i="6"/>
  <c r="T104" i="6"/>
  <c r="T107" i="6"/>
  <c r="T105" i="6"/>
  <c r="T106" i="6"/>
  <c r="K103" i="4"/>
  <c r="K102" i="4"/>
  <c r="K106" i="4"/>
  <c r="K107" i="4"/>
  <c r="K105" i="4"/>
  <c r="K101" i="4"/>
  <c r="K104" i="4"/>
  <c r="T106" i="15"/>
  <c r="T107" i="15"/>
  <c r="T101" i="15"/>
  <c r="T102" i="15"/>
  <c r="T104" i="15"/>
  <c r="T103" i="15"/>
  <c r="T105" i="15"/>
  <c r="AA101" i="8"/>
  <c r="AA103" i="8"/>
  <c r="AA106" i="8"/>
  <c r="AA105" i="8"/>
  <c r="AA107" i="8"/>
  <c r="AA102" i="8"/>
  <c r="AA104" i="8"/>
  <c r="Q101" i="9"/>
  <c r="Q102" i="9"/>
  <c r="Q103" i="9"/>
  <c r="Q104" i="9"/>
  <c r="Q106" i="9"/>
  <c r="Q105" i="9"/>
  <c r="Q107" i="9"/>
  <c r="U107" i="13"/>
  <c r="U101" i="13"/>
  <c r="U102" i="13"/>
  <c r="U103" i="13"/>
  <c r="U105" i="13"/>
  <c r="U104" i="13"/>
  <c r="U106" i="13"/>
  <c r="V105" i="10"/>
  <c r="V106" i="10"/>
  <c r="V107" i="10"/>
  <c r="V103" i="10"/>
  <c r="V102" i="10"/>
  <c r="V104" i="10"/>
  <c r="V101" i="10"/>
  <c r="E107" i="15"/>
  <c r="E101" i="15"/>
  <c r="E102" i="15"/>
  <c r="E103" i="15"/>
  <c r="E105" i="15"/>
  <c r="E106" i="15"/>
  <c r="E104" i="15"/>
  <c r="S103" i="4"/>
  <c r="S106" i="4"/>
  <c r="S101" i="4"/>
  <c r="S105" i="4"/>
  <c r="S104" i="4"/>
  <c r="S102" i="4"/>
  <c r="S107" i="4"/>
  <c r="K105" i="14"/>
  <c r="K106" i="14"/>
  <c r="K107" i="14"/>
  <c r="K101" i="14"/>
  <c r="K103" i="14"/>
  <c r="K104" i="14"/>
  <c r="K102" i="14"/>
  <c r="AC105" i="11"/>
  <c r="AC106" i="11"/>
  <c r="AC107" i="11"/>
  <c r="AC101" i="11"/>
  <c r="AC102" i="11"/>
  <c r="AC103" i="11"/>
  <c r="AC104" i="11"/>
  <c r="X105" i="15"/>
  <c r="X106" i="15"/>
  <c r="X102" i="15"/>
  <c r="X103" i="15"/>
  <c r="X107" i="15"/>
  <c r="X104" i="15"/>
  <c r="X101" i="15"/>
  <c r="V105" i="9"/>
  <c r="V106" i="9"/>
  <c r="V107" i="9"/>
  <c r="V101" i="9"/>
  <c r="V103" i="9"/>
  <c r="V102" i="9"/>
  <c r="V104" i="9"/>
  <c r="Z107" i="6"/>
  <c r="Z101" i="6"/>
  <c r="Z102" i="6"/>
  <c r="Z105" i="6"/>
  <c r="Z104" i="6"/>
  <c r="Z106" i="6"/>
  <c r="Z103" i="6"/>
  <c r="AC102" i="8"/>
  <c r="AC103" i="8"/>
  <c r="AC105" i="8"/>
  <c r="AC107" i="8"/>
  <c r="AC104" i="8"/>
  <c r="AC106" i="8"/>
  <c r="AC101" i="8"/>
  <c r="T106" i="13"/>
  <c r="T107" i="13"/>
  <c r="T101" i="13"/>
  <c r="T102" i="13"/>
  <c r="T104" i="13"/>
  <c r="T103" i="13"/>
  <c r="T105" i="13"/>
  <c r="AF102" i="13"/>
  <c r="AF103" i="13"/>
  <c r="AF104" i="13"/>
  <c r="AF107" i="13"/>
  <c r="AF105" i="13"/>
  <c r="AF106" i="13"/>
  <c r="AF101" i="13"/>
  <c r="F101" i="13"/>
  <c r="F102" i="13"/>
  <c r="F103" i="13"/>
  <c r="F104" i="13"/>
  <c r="F106" i="13"/>
  <c r="F105" i="13"/>
  <c r="F107" i="13"/>
  <c r="AG106" i="8"/>
  <c r="AG107" i="8"/>
  <c r="AG101" i="8"/>
  <c r="AG104" i="8"/>
  <c r="AG102" i="8"/>
  <c r="AG103" i="8"/>
  <c r="AG105" i="8"/>
  <c r="S103" i="11"/>
  <c r="S104" i="11"/>
  <c r="S105" i="11"/>
  <c r="S106" i="11"/>
  <c r="S107" i="11"/>
  <c r="S101" i="11"/>
  <c r="S102" i="11"/>
  <c r="P101" i="11"/>
  <c r="P102" i="11"/>
  <c r="P103" i="11"/>
  <c r="P104" i="11"/>
  <c r="P105" i="11"/>
  <c r="P106" i="11"/>
  <c r="P107" i="11"/>
  <c r="P107" i="10"/>
  <c r="P102" i="10"/>
  <c r="P105" i="10"/>
  <c r="P106" i="10"/>
  <c r="P101" i="10"/>
  <c r="P103" i="10"/>
  <c r="P104" i="10"/>
  <c r="T101" i="4"/>
  <c r="T105" i="4"/>
  <c r="T104" i="4"/>
  <c r="T103" i="4"/>
  <c r="T107" i="4"/>
  <c r="T106" i="4"/>
  <c r="T102" i="4"/>
  <c r="P102" i="14"/>
  <c r="P103" i="14"/>
  <c r="P104" i="14"/>
  <c r="P105" i="14"/>
  <c r="P106" i="14"/>
  <c r="P101" i="14"/>
  <c r="P107" i="14"/>
  <c r="I106" i="15"/>
  <c r="I107" i="15"/>
  <c r="I103" i="15"/>
  <c r="I104" i="15"/>
  <c r="I105" i="15"/>
  <c r="I101" i="15"/>
  <c r="I102" i="15"/>
  <c r="J104" i="4"/>
  <c r="J103" i="4"/>
  <c r="J102" i="4"/>
  <c r="J101" i="4"/>
  <c r="J107" i="4"/>
  <c r="J106" i="4"/>
  <c r="J105" i="4"/>
  <c r="V101" i="14"/>
  <c r="V102" i="14"/>
  <c r="V103" i="14"/>
  <c r="V104" i="14"/>
  <c r="V106" i="14"/>
  <c r="V107" i="14"/>
  <c r="V105" i="14"/>
  <c r="AG102" i="4"/>
  <c r="AG105" i="4"/>
  <c r="AG106" i="4"/>
  <c r="AG104" i="4"/>
  <c r="AG103" i="4"/>
  <c r="AG101" i="4"/>
  <c r="AG107" i="4"/>
  <c r="M104" i="9"/>
  <c r="M105" i="9"/>
  <c r="M106" i="9"/>
  <c r="M107" i="9"/>
  <c r="M102" i="9"/>
  <c r="M101" i="9"/>
  <c r="M103" i="9"/>
  <c r="AA105" i="14"/>
  <c r="AA106" i="14"/>
  <c r="AA107" i="14"/>
  <c r="AA101" i="14"/>
  <c r="AA103" i="14"/>
  <c r="AA102" i="14"/>
  <c r="AA104" i="14"/>
  <c r="O106" i="9"/>
  <c r="O107" i="9"/>
  <c r="O101" i="9"/>
  <c r="O102" i="9"/>
  <c r="O104" i="9"/>
  <c r="O103" i="9"/>
  <c r="O105" i="9"/>
  <c r="U102" i="8"/>
  <c r="U103" i="8"/>
  <c r="U105" i="8"/>
  <c r="U101" i="8"/>
  <c r="U104" i="8"/>
  <c r="U106" i="8"/>
  <c r="U107" i="8"/>
  <c r="S105" i="14"/>
  <c r="S106" i="14"/>
  <c r="S107" i="14"/>
  <c r="S101" i="14"/>
  <c r="S103" i="14"/>
  <c r="S104" i="14"/>
  <c r="S102" i="14"/>
  <c r="AD103" i="8"/>
  <c r="AD104" i="8"/>
  <c r="AD106" i="8"/>
  <c r="AD101" i="8"/>
  <c r="AD105" i="8"/>
  <c r="AD102" i="8"/>
  <c r="AD107" i="8"/>
  <c r="P102" i="5"/>
  <c r="P103" i="5"/>
  <c r="P104" i="5"/>
  <c r="P105" i="5"/>
  <c r="P106" i="5"/>
  <c r="P107" i="5"/>
  <c r="P101" i="5"/>
  <c r="AF102" i="5"/>
  <c r="AF103" i="5"/>
  <c r="AF104" i="5"/>
  <c r="AF105" i="5"/>
  <c r="AF106" i="5"/>
  <c r="AF101" i="5"/>
  <c r="AF107" i="5"/>
  <c r="AE101" i="14"/>
  <c r="AE102" i="14"/>
  <c r="AE103" i="14"/>
  <c r="AE104" i="14"/>
  <c r="AE105" i="14"/>
  <c r="AE107" i="14"/>
  <c r="AE106" i="14"/>
  <c r="AG103" i="13"/>
  <c r="AG104" i="13"/>
  <c r="AG107" i="13"/>
  <c r="AG105" i="13"/>
  <c r="AG106" i="13"/>
  <c r="AG101" i="13"/>
  <c r="AG102" i="13"/>
  <c r="AA103" i="11"/>
  <c r="AA104" i="11"/>
  <c r="AA105" i="11"/>
  <c r="AA106" i="11"/>
  <c r="AA107" i="11"/>
  <c r="AA101" i="11"/>
  <c r="AA102" i="11"/>
  <c r="Q102" i="10"/>
  <c r="Q103" i="10"/>
  <c r="Q106" i="10"/>
  <c r="Q105" i="10"/>
  <c r="Q101" i="10"/>
  <c r="Q107" i="10"/>
  <c r="Q104" i="10"/>
  <c r="S103" i="10"/>
  <c r="S104" i="10"/>
  <c r="S105" i="10"/>
  <c r="S106" i="10"/>
  <c r="S107" i="10"/>
  <c r="S102" i="10"/>
  <c r="S101" i="10"/>
  <c r="AC105" i="10"/>
  <c r="AC106" i="10"/>
  <c r="AC107" i="10"/>
  <c r="AC102" i="10"/>
  <c r="AC101" i="10"/>
  <c r="AC104" i="10"/>
  <c r="AC103" i="10"/>
  <c r="AA101" i="6"/>
  <c r="AA102" i="6"/>
  <c r="AA103" i="6"/>
  <c r="AA106" i="6"/>
  <c r="AA105" i="6"/>
  <c r="AA107" i="6"/>
  <c r="AA104" i="6"/>
  <c r="R106" i="15"/>
  <c r="R107" i="15"/>
  <c r="R104" i="15"/>
  <c r="R105" i="15"/>
  <c r="R103" i="15"/>
  <c r="R102" i="15"/>
  <c r="R101" i="15"/>
  <c r="J102" i="12"/>
  <c r="J103" i="12"/>
  <c r="J104" i="12"/>
  <c r="J105" i="12"/>
  <c r="J106" i="12"/>
  <c r="J107" i="12"/>
  <c r="J101" i="12"/>
  <c r="AH107" i="8"/>
  <c r="AH102" i="8"/>
  <c r="AH105" i="8"/>
  <c r="AH101" i="8"/>
  <c r="AH103" i="8"/>
  <c r="AH104" i="8"/>
  <c r="AH106" i="8"/>
  <c r="X105" i="7"/>
  <c r="X106" i="7"/>
  <c r="X107" i="7"/>
  <c r="X103" i="7"/>
  <c r="X102" i="7"/>
  <c r="X104" i="7"/>
  <c r="X101" i="7"/>
  <c r="Z104" i="13"/>
  <c r="Z105" i="13"/>
  <c r="Z106" i="13"/>
  <c r="Z102" i="13"/>
  <c r="Z107" i="13"/>
  <c r="Z101" i="13"/>
  <c r="Z103" i="13"/>
  <c r="AG101" i="12"/>
  <c r="AG102" i="12"/>
  <c r="AG103" i="12"/>
  <c r="AG104" i="12"/>
  <c r="AG105" i="12"/>
  <c r="AG106" i="12"/>
  <c r="AG107" i="12"/>
  <c r="O104" i="8"/>
  <c r="O105" i="8"/>
  <c r="O107" i="8"/>
  <c r="O102" i="8"/>
  <c r="O101" i="8"/>
  <c r="O106" i="8"/>
  <c r="O103" i="8"/>
  <c r="L106" i="15"/>
  <c r="L107" i="15"/>
  <c r="L101" i="15"/>
  <c r="L102" i="15"/>
  <c r="L104" i="15"/>
  <c r="L103" i="15"/>
  <c r="L105" i="15"/>
  <c r="K105" i="13"/>
  <c r="K106" i="13"/>
  <c r="K107" i="13"/>
  <c r="K101" i="13"/>
  <c r="K103" i="13"/>
  <c r="K102" i="13"/>
  <c r="K104" i="13"/>
  <c r="M104" i="4"/>
  <c r="M103" i="4"/>
  <c r="M107" i="4"/>
  <c r="M102" i="4"/>
  <c r="M106" i="4"/>
  <c r="M101" i="4"/>
  <c r="M105" i="4"/>
  <c r="F105" i="9"/>
  <c r="F106" i="9"/>
  <c r="F107" i="9"/>
  <c r="F101" i="9"/>
  <c r="F103" i="9"/>
  <c r="F102" i="9"/>
  <c r="F104" i="9"/>
  <c r="L104" i="10"/>
  <c r="L105" i="10"/>
  <c r="L106" i="10"/>
  <c r="L107" i="10"/>
  <c r="L101" i="10"/>
  <c r="L102" i="10"/>
  <c r="L103" i="10"/>
  <c r="O101" i="5"/>
  <c r="O102" i="5"/>
  <c r="O103" i="5"/>
  <c r="O104" i="5"/>
  <c r="O105" i="5"/>
  <c r="O107" i="5"/>
  <c r="O106" i="5"/>
  <c r="I103" i="13"/>
  <c r="I104" i="13"/>
  <c r="I105" i="13"/>
  <c r="I106" i="13"/>
  <c r="I107" i="13"/>
  <c r="I101" i="13"/>
  <c r="I102" i="13"/>
  <c r="R102" i="11"/>
  <c r="R103" i="11"/>
  <c r="R104" i="11"/>
  <c r="R105" i="11"/>
  <c r="R106" i="11"/>
  <c r="R107" i="11"/>
  <c r="R101" i="11"/>
  <c r="F103" i="8"/>
  <c r="F104" i="8"/>
  <c r="F106" i="8"/>
  <c r="F102" i="8"/>
  <c r="F101" i="8"/>
  <c r="F105" i="8"/>
  <c r="F107" i="8"/>
  <c r="S106" i="15"/>
  <c r="S107" i="15"/>
  <c r="S105" i="15"/>
  <c r="S101" i="15"/>
  <c r="S103" i="15"/>
  <c r="S102" i="15"/>
  <c r="S104" i="15"/>
  <c r="E105" i="10"/>
  <c r="E106" i="10"/>
  <c r="E107" i="10"/>
  <c r="E102" i="10"/>
  <c r="E103" i="10"/>
  <c r="E104" i="10"/>
  <c r="E101" i="10"/>
  <c r="Y102" i="10"/>
  <c r="Y103" i="10"/>
  <c r="Y106" i="10"/>
  <c r="Y104" i="10"/>
  <c r="Y101" i="10"/>
  <c r="Y107" i="10"/>
  <c r="Y105" i="10"/>
  <c r="AB101" i="6"/>
  <c r="AB102" i="6"/>
  <c r="AB103" i="6"/>
  <c r="AB104" i="6"/>
  <c r="AB107" i="6"/>
  <c r="AB106" i="6"/>
  <c r="AB105" i="6"/>
  <c r="J107" i="8"/>
  <c r="J102" i="8"/>
  <c r="J105" i="8"/>
  <c r="J104" i="8"/>
  <c r="J106" i="8"/>
  <c r="J101" i="8"/>
  <c r="J103" i="8"/>
  <c r="S101" i="7"/>
  <c r="S102" i="7"/>
  <c r="S103" i="7"/>
  <c r="S106" i="7"/>
  <c r="S105" i="7"/>
  <c r="S107" i="7"/>
  <c r="S104" i="7"/>
  <c r="AE107" i="11"/>
  <c r="AE101" i="11"/>
  <c r="AE102" i="11"/>
  <c r="AE103" i="11"/>
  <c r="AE104" i="11"/>
  <c r="AE105" i="11"/>
  <c r="AE106" i="11"/>
  <c r="AC107" i="14"/>
  <c r="AC101" i="14"/>
  <c r="AC102" i="14"/>
  <c r="AC103" i="14"/>
  <c r="AC105" i="14"/>
  <c r="AC104" i="14"/>
  <c r="AC106" i="14"/>
  <c r="Z101" i="9"/>
  <c r="Z102" i="9"/>
  <c r="Z103" i="9"/>
  <c r="Z104" i="9"/>
  <c r="Z105" i="9"/>
  <c r="Z106" i="9"/>
  <c r="Z107" i="9"/>
  <c r="S102" i="9"/>
  <c r="S103" i="9"/>
  <c r="S104" i="9"/>
  <c r="S105" i="9"/>
  <c r="S106" i="9"/>
  <c r="S101" i="9"/>
  <c r="S107" i="9"/>
  <c r="U107" i="5"/>
  <c r="U101" i="5"/>
  <c r="U102" i="5"/>
  <c r="U103" i="5"/>
  <c r="U104" i="5"/>
  <c r="U106" i="5"/>
  <c r="U105" i="5"/>
  <c r="AA107" i="13"/>
  <c r="AA105" i="13"/>
  <c r="AA106" i="13"/>
  <c r="AA101" i="13"/>
  <c r="AA103" i="13"/>
  <c r="AA102" i="13"/>
  <c r="AA104" i="13"/>
  <c r="T104" i="10"/>
  <c r="T105" i="10"/>
  <c r="T106" i="10"/>
  <c r="T107" i="10"/>
  <c r="T102" i="10"/>
  <c r="T103" i="10"/>
  <c r="T101" i="10"/>
  <c r="N102" i="4"/>
  <c r="N101" i="4"/>
  <c r="N105" i="4"/>
  <c r="N104" i="4"/>
  <c r="N103" i="4"/>
  <c r="N107" i="4"/>
  <c r="N106" i="4"/>
  <c r="E107" i="5"/>
  <c r="E101" i="5"/>
  <c r="E102" i="5"/>
  <c r="E103" i="5"/>
  <c r="E106" i="5"/>
  <c r="E105" i="5"/>
  <c r="E104" i="5"/>
  <c r="J102" i="11"/>
  <c r="J103" i="11"/>
  <c r="J104" i="11"/>
  <c r="J105" i="11"/>
  <c r="J106" i="11"/>
  <c r="J107" i="11"/>
  <c r="J101" i="11"/>
  <c r="R107" i="6"/>
  <c r="R101" i="6"/>
  <c r="R102" i="6"/>
  <c r="R105" i="6"/>
  <c r="R106" i="6"/>
  <c r="R103" i="6"/>
  <c r="R104" i="6"/>
  <c r="AF101" i="12"/>
  <c r="AF102" i="12"/>
  <c r="AF103" i="12"/>
  <c r="AF104" i="12"/>
  <c r="AF105" i="12"/>
  <c r="AF107" i="12"/>
  <c r="AF106" i="12"/>
  <c r="N103" i="6"/>
  <c r="N104" i="6"/>
  <c r="N105" i="6"/>
  <c r="N106" i="6"/>
  <c r="N101" i="6"/>
  <c r="N102" i="6"/>
  <c r="N107" i="6"/>
  <c r="I101" i="9"/>
  <c r="I102" i="9"/>
  <c r="I103" i="9"/>
  <c r="I104" i="9"/>
  <c r="I106" i="9"/>
  <c r="I105" i="9"/>
  <c r="I107" i="9"/>
  <c r="L104" i="11"/>
  <c r="L105" i="11"/>
  <c r="L106" i="11"/>
  <c r="L107" i="11"/>
  <c r="L101" i="11"/>
  <c r="L102" i="11"/>
  <c r="L103" i="11"/>
  <c r="P106" i="15"/>
  <c r="P102" i="15"/>
  <c r="P103" i="15"/>
  <c r="P104" i="15"/>
  <c r="P105" i="15"/>
  <c r="P107" i="15"/>
  <c r="P101" i="15"/>
  <c r="H107" i="9"/>
  <c r="H101" i="9"/>
  <c r="H102" i="9"/>
  <c r="H103" i="9"/>
  <c r="H105" i="9"/>
  <c r="H104" i="9"/>
  <c r="H106" i="9"/>
  <c r="X102" i="13"/>
  <c r="X103" i="13"/>
  <c r="X104" i="13"/>
  <c r="X105" i="13"/>
  <c r="X106" i="13"/>
  <c r="X107" i="13"/>
  <c r="X101" i="13"/>
  <c r="Z106" i="15"/>
  <c r="Z107" i="15"/>
  <c r="Z104" i="15"/>
  <c r="Z105" i="15"/>
  <c r="Z102" i="15"/>
  <c r="Z103" i="15"/>
  <c r="Z101" i="15"/>
  <c r="Y105" i="15"/>
  <c r="Y106" i="15"/>
  <c r="Y107" i="15"/>
  <c r="Y103" i="15"/>
  <c r="Y104" i="15"/>
  <c r="Y102" i="15"/>
  <c r="Y101" i="15"/>
  <c r="R107" i="7"/>
  <c r="R101" i="7"/>
  <c r="R102" i="7"/>
  <c r="R105" i="7"/>
  <c r="R106" i="7"/>
  <c r="R103" i="7"/>
  <c r="R104" i="7"/>
  <c r="H105" i="7"/>
  <c r="H106" i="7"/>
  <c r="H107" i="7"/>
  <c r="H103" i="7"/>
  <c r="H102" i="7"/>
  <c r="H104" i="7"/>
  <c r="H101" i="7"/>
  <c r="Z107" i="7"/>
  <c r="Z101" i="7"/>
  <c r="Z102" i="7"/>
  <c r="Z105" i="7"/>
  <c r="Z104" i="7"/>
  <c r="Z106" i="7"/>
  <c r="Z103" i="7"/>
  <c r="F103" i="6"/>
  <c r="F104" i="6"/>
  <c r="F105" i="6"/>
  <c r="F106" i="6"/>
  <c r="F101" i="6"/>
  <c r="F107" i="6"/>
  <c r="F102" i="6"/>
  <c r="G104" i="8"/>
  <c r="G105" i="8"/>
  <c r="G107" i="8"/>
  <c r="G102" i="8"/>
  <c r="G101" i="8"/>
  <c r="G103" i="8"/>
  <c r="G106" i="8"/>
  <c r="L106" i="5"/>
  <c r="L107" i="5"/>
  <c r="L101" i="5"/>
  <c r="L102" i="5"/>
  <c r="L103" i="5"/>
  <c r="L105" i="5"/>
  <c r="L104" i="5"/>
  <c r="Q101" i="12"/>
  <c r="Q102" i="12"/>
  <c r="Q103" i="12"/>
  <c r="Q104" i="12"/>
  <c r="Q105" i="12"/>
  <c r="Q106" i="12"/>
  <c r="Q107" i="12"/>
  <c r="S105" i="5"/>
  <c r="S106" i="5"/>
  <c r="S107" i="5"/>
  <c r="S101" i="5"/>
  <c r="S102" i="5"/>
  <c r="S103" i="5"/>
  <c r="S104" i="5"/>
  <c r="K102" i="9"/>
  <c r="K103" i="9"/>
  <c r="K104" i="9"/>
  <c r="K105" i="9"/>
  <c r="K106" i="9"/>
  <c r="K101" i="9"/>
  <c r="K107" i="9"/>
  <c r="AD105" i="10"/>
  <c r="AD106" i="10"/>
  <c r="AD107" i="10"/>
  <c r="AD103" i="10"/>
  <c r="AD101" i="10"/>
  <c r="AD102" i="10"/>
  <c r="AD104" i="10"/>
  <c r="AG107" i="9"/>
  <c r="AG101" i="9"/>
  <c r="AG102" i="9"/>
  <c r="AG103" i="9"/>
  <c r="AG104" i="9"/>
  <c r="AG106" i="9"/>
  <c r="AG105" i="9"/>
  <c r="R102" i="12"/>
  <c r="R103" i="12"/>
  <c r="R104" i="12"/>
  <c r="R105" i="12"/>
  <c r="R106" i="12"/>
  <c r="R107" i="12"/>
  <c r="R101" i="12"/>
  <c r="X107" i="9"/>
  <c r="X101" i="9"/>
  <c r="X102" i="9"/>
  <c r="X103" i="9"/>
  <c r="X105" i="9"/>
  <c r="X104" i="9"/>
  <c r="X106" i="9"/>
  <c r="J104" i="14"/>
  <c r="J105" i="14"/>
  <c r="J106" i="14"/>
  <c r="J107" i="14"/>
  <c r="J102" i="14"/>
  <c r="J103" i="14"/>
  <c r="J101" i="14"/>
  <c r="M107" i="5"/>
  <c r="M101" i="5"/>
  <c r="M102" i="5"/>
  <c r="M103" i="5"/>
  <c r="M105" i="5"/>
  <c r="M104" i="5"/>
  <c r="M106" i="5"/>
  <c r="Y103" i="5"/>
  <c r="Y104" i="5"/>
  <c r="Y105" i="5"/>
  <c r="Y106" i="5"/>
  <c r="Y107" i="5"/>
  <c r="Y102" i="5"/>
  <c r="Y101" i="5"/>
  <c r="AE104" i="7"/>
  <c r="AE105" i="7"/>
  <c r="AE106" i="7"/>
  <c r="AE107" i="7"/>
  <c r="AE102" i="7"/>
  <c r="AE103" i="7"/>
  <c r="AE101" i="7"/>
  <c r="G101" i="13"/>
  <c r="G102" i="13"/>
  <c r="G103" i="13"/>
  <c r="G104" i="13"/>
  <c r="G105" i="13"/>
  <c r="G107" i="13"/>
  <c r="G106" i="13"/>
  <c r="AC107" i="13"/>
  <c r="AC101" i="13"/>
  <c r="AC102" i="13"/>
  <c r="AC103" i="13"/>
  <c r="AC105" i="13"/>
  <c r="AC104" i="13"/>
  <c r="AC106" i="13"/>
  <c r="AG101" i="11"/>
  <c r="AG102" i="11"/>
  <c r="AG103" i="11"/>
  <c r="AG104" i="11"/>
  <c r="AG105" i="11"/>
  <c r="AG106" i="11"/>
  <c r="AG107" i="11"/>
  <c r="V106" i="12"/>
  <c r="V107" i="12"/>
  <c r="V101" i="12"/>
  <c r="V102" i="12"/>
  <c r="V103" i="12"/>
  <c r="V105" i="12"/>
  <c r="V104" i="12"/>
  <c r="N105" i="10"/>
  <c r="N106" i="10"/>
  <c r="N107" i="10"/>
  <c r="N103" i="10"/>
  <c r="N101" i="10"/>
  <c r="N102" i="10"/>
  <c r="N104" i="10"/>
  <c r="Y102" i="4"/>
  <c r="Y101" i="4"/>
  <c r="Y104" i="4"/>
  <c r="Y103" i="4"/>
  <c r="Y105" i="4"/>
  <c r="Y107" i="4"/>
  <c r="Y106" i="4"/>
  <c r="AE104" i="6"/>
  <c r="AE105" i="6"/>
  <c r="AE106" i="6"/>
  <c r="AE107" i="6"/>
  <c r="AE102" i="6"/>
  <c r="AE103" i="6"/>
  <c r="AE101" i="6"/>
  <c r="G104" i="6"/>
  <c r="G105" i="6"/>
  <c r="G106" i="6"/>
  <c r="G107" i="6"/>
  <c r="G102" i="6"/>
  <c r="G101" i="6"/>
  <c r="G103" i="6"/>
  <c r="Y103" i="13"/>
  <c r="Y104" i="13"/>
  <c r="Y105" i="13"/>
  <c r="Y106" i="13"/>
  <c r="Y107" i="13"/>
  <c r="Y101" i="13"/>
  <c r="Y102" i="13"/>
  <c r="W106" i="9"/>
  <c r="W107" i="9"/>
  <c r="W101" i="9"/>
  <c r="W102" i="9"/>
  <c r="W104" i="9"/>
  <c r="W103" i="9"/>
  <c r="W105" i="9"/>
  <c r="R107" i="8"/>
  <c r="R102" i="8"/>
  <c r="R105" i="8"/>
  <c r="R101" i="8"/>
  <c r="R103" i="8"/>
  <c r="R104" i="8"/>
  <c r="R106" i="8"/>
  <c r="W104" i="7"/>
  <c r="W105" i="7"/>
  <c r="W106" i="7"/>
  <c r="W107" i="7"/>
  <c r="W102" i="7"/>
  <c r="W101" i="7"/>
  <c r="W103" i="7"/>
  <c r="G101" i="15"/>
  <c r="G107" i="15"/>
  <c r="G102" i="15"/>
  <c r="G103" i="15"/>
  <c r="G104" i="15"/>
  <c r="G105" i="15"/>
  <c r="G106" i="15"/>
  <c r="X101" i="12"/>
  <c r="X102" i="12"/>
  <c r="X103" i="12"/>
  <c r="X104" i="12"/>
  <c r="X105" i="12"/>
  <c r="X107" i="12"/>
  <c r="X106" i="12"/>
  <c r="F106" i="12"/>
  <c r="F107" i="12"/>
  <c r="F101" i="12"/>
  <c r="F102" i="12"/>
  <c r="F103" i="12"/>
  <c r="F104" i="12"/>
  <c r="F105" i="12"/>
  <c r="V103" i="6"/>
  <c r="V104" i="6"/>
  <c r="V105" i="6"/>
  <c r="V106" i="6"/>
  <c r="V101" i="6"/>
  <c r="V107" i="6"/>
  <c r="V102" i="6"/>
  <c r="S107" i="13"/>
  <c r="S105" i="13"/>
  <c r="S106" i="13"/>
  <c r="S101" i="13"/>
  <c r="S103" i="13"/>
  <c r="S102" i="13"/>
  <c r="S104" i="13"/>
  <c r="S101" i="6"/>
  <c r="S102" i="6"/>
  <c r="S103" i="6"/>
  <c r="S106" i="6"/>
  <c r="S105" i="6"/>
  <c r="S107" i="6"/>
  <c r="S104" i="6"/>
  <c r="R102" i="10"/>
  <c r="R103" i="10"/>
  <c r="R104" i="10"/>
  <c r="R105" i="10"/>
  <c r="R107" i="10"/>
  <c r="R106" i="10"/>
  <c r="R101" i="10"/>
  <c r="K103" i="12"/>
  <c r="K104" i="12"/>
  <c r="K105" i="12"/>
  <c r="K106" i="12"/>
  <c r="K107" i="12"/>
  <c r="K101" i="12"/>
  <c r="K102" i="12"/>
  <c r="Q106" i="15"/>
  <c r="Q107" i="15"/>
  <c r="Q103" i="15"/>
  <c r="Q104" i="15"/>
  <c r="Q105" i="15"/>
  <c r="Q101" i="15"/>
  <c r="Q102" i="15"/>
  <c r="K107" i="15"/>
  <c r="K105" i="15"/>
  <c r="K106" i="15"/>
  <c r="K101" i="15"/>
  <c r="K103" i="15"/>
  <c r="K104" i="15"/>
  <c r="K102" i="15"/>
  <c r="U104" i="4"/>
  <c r="U107" i="4"/>
  <c r="U106" i="4"/>
  <c r="U105" i="4"/>
  <c r="U102" i="4"/>
  <c r="U103" i="4"/>
  <c r="U101" i="4"/>
  <c r="P107" i="9"/>
  <c r="P101" i="9"/>
  <c r="P102" i="9"/>
  <c r="P103" i="9"/>
  <c r="P105" i="9"/>
  <c r="P104" i="9"/>
  <c r="P106" i="9"/>
  <c r="AA103" i="12"/>
  <c r="AA104" i="12"/>
  <c r="AA105" i="12"/>
  <c r="AA106" i="12"/>
  <c r="AA107" i="12"/>
  <c r="AA102" i="12"/>
  <c r="AA101" i="12"/>
  <c r="Z107" i="8"/>
  <c r="Z102" i="8"/>
  <c r="Z105" i="8"/>
  <c r="Z104" i="8"/>
  <c r="Z106" i="8"/>
  <c r="Z101" i="8"/>
  <c r="Z103" i="8"/>
  <c r="N103" i="8"/>
  <c r="N104" i="8"/>
  <c r="N106" i="8"/>
  <c r="N101" i="8"/>
  <c r="N105" i="8"/>
  <c r="N107" i="8"/>
  <c r="N102" i="8"/>
  <c r="Y107" i="9"/>
  <c r="Y101" i="9"/>
  <c r="Y102" i="9"/>
  <c r="Y103" i="9"/>
  <c r="Y104" i="9"/>
  <c r="Y106" i="9"/>
  <c r="Y105" i="9"/>
  <c r="Y106" i="8"/>
  <c r="Y107" i="8"/>
  <c r="Y101" i="8"/>
  <c r="Y104" i="8"/>
  <c r="Y103" i="8"/>
  <c r="Y105" i="8"/>
  <c r="Y102" i="8"/>
  <c r="S101" i="8"/>
  <c r="S103" i="8"/>
  <c r="S106" i="8"/>
  <c r="S102" i="8"/>
  <c r="S104" i="8"/>
  <c r="S105" i="8"/>
  <c r="S107" i="8"/>
  <c r="E102" i="7"/>
  <c r="E103" i="7"/>
  <c r="E104" i="7"/>
  <c r="E105" i="7"/>
  <c r="E107" i="7"/>
  <c r="E106" i="7"/>
  <c r="E101" i="7"/>
  <c r="O101" i="4"/>
  <c r="O105" i="4"/>
  <c r="O104" i="4"/>
  <c r="O103" i="4"/>
  <c r="O107" i="4"/>
  <c r="O102" i="4"/>
  <c r="O106" i="4"/>
  <c r="AA105" i="5"/>
  <c r="AA106" i="5"/>
  <c r="AA107" i="5"/>
  <c r="AA101" i="5"/>
  <c r="AA104" i="5"/>
  <c r="AA102" i="5"/>
  <c r="AA103" i="5"/>
  <c r="Q103" i="14"/>
  <c r="Q104" i="14"/>
  <c r="Q105" i="14"/>
  <c r="Q106" i="14"/>
  <c r="Q107" i="14"/>
  <c r="Q101" i="14"/>
  <c r="Q102" i="14"/>
  <c r="H101" i="12"/>
  <c r="H102" i="12"/>
  <c r="H103" i="12"/>
  <c r="H104" i="12"/>
  <c r="H105" i="12"/>
  <c r="H106" i="12"/>
  <c r="H107" i="12"/>
  <c r="V106" i="11"/>
  <c r="V107" i="11"/>
  <c r="V101" i="11"/>
  <c r="V102" i="11"/>
  <c r="V103" i="11"/>
  <c r="V104" i="11"/>
  <c r="V105" i="11"/>
  <c r="R104" i="4"/>
  <c r="R103" i="4"/>
  <c r="R102" i="4"/>
  <c r="R105" i="4"/>
  <c r="R106" i="4"/>
  <c r="R107" i="4"/>
  <c r="R101" i="4"/>
  <c r="Y101" i="11"/>
  <c r="Y102" i="11"/>
  <c r="Y103" i="11"/>
  <c r="Y104" i="11"/>
  <c r="Y105" i="11"/>
  <c r="Y106" i="11"/>
  <c r="Y107" i="11"/>
  <c r="Y101" i="12"/>
  <c r="Y102" i="12"/>
  <c r="Y103" i="12"/>
  <c r="Y104" i="12"/>
  <c r="Y105" i="12"/>
  <c r="Y106" i="12"/>
  <c r="Y107" i="12"/>
  <c r="P103" i="4"/>
  <c r="P102" i="4"/>
  <c r="P101" i="4"/>
  <c r="P105" i="4"/>
  <c r="P104" i="4"/>
  <c r="P107" i="4"/>
  <c r="P106" i="4"/>
  <c r="T104" i="12"/>
  <c r="T105" i="12"/>
  <c r="T106" i="12"/>
  <c r="T107" i="12"/>
  <c r="T101" i="12"/>
  <c r="T103" i="12"/>
  <c r="T102" i="12"/>
  <c r="E102" i="6"/>
  <c r="E103" i="6"/>
  <c r="E104" i="6"/>
  <c r="E105" i="6"/>
  <c r="E107" i="6"/>
  <c r="E106" i="6"/>
  <c r="E101" i="6"/>
  <c r="H106" i="15"/>
  <c r="H107" i="15"/>
  <c r="H102" i="15"/>
  <c r="H103" i="15"/>
  <c r="H104" i="15"/>
  <c r="H105" i="15"/>
  <c r="H101" i="15"/>
  <c r="E107" i="13"/>
  <c r="E101" i="13"/>
  <c r="E102" i="13"/>
  <c r="E103" i="13"/>
  <c r="E105" i="13"/>
  <c r="E104" i="13"/>
  <c r="E106" i="13"/>
  <c r="M105" i="11"/>
  <c r="M106" i="11"/>
  <c r="M107" i="11"/>
  <c r="M101" i="11"/>
  <c r="M102" i="11"/>
  <c r="M103" i="11"/>
  <c r="M104" i="11"/>
  <c r="Q103" i="13"/>
  <c r="Q104" i="13"/>
  <c r="Q105" i="13"/>
  <c r="Q106" i="13"/>
  <c r="Q107" i="13"/>
  <c r="Q101" i="13"/>
  <c r="Q102" i="13"/>
  <c r="P101" i="12"/>
  <c r="P102" i="12"/>
  <c r="P103" i="12"/>
  <c r="P104" i="12"/>
  <c r="P105" i="12"/>
  <c r="P106" i="12"/>
  <c r="P107" i="12"/>
  <c r="X107" i="10"/>
  <c r="X102" i="10"/>
  <c r="X105" i="10"/>
  <c r="X103" i="10"/>
  <c r="X104" i="10"/>
  <c r="X101" i="10"/>
  <c r="X106" i="10"/>
  <c r="AE107" i="9"/>
  <c r="AE106" i="9"/>
  <c r="AE101" i="9"/>
  <c r="AE102" i="9"/>
  <c r="AE104" i="9"/>
  <c r="AE105" i="9"/>
  <c r="AE103" i="9"/>
  <c r="G106" i="9"/>
  <c r="G107" i="9"/>
  <c r="G101" i="9"/>
  <c r="G102" i="9"/>
  <c r="G104" i="9"/>
  <c r="G103" i="9"/>
  <c r="G105" i="9"/>
  <c r="AB101" i="7"/>
  <c r="AB102" i="7"/>
  <c r="AB103" i="7"/>
  <c r="AB104" i="7"/>
  <c r="AB107" i="7"/>
  <c r="AB106" i="7"/>
  <c r="AB105" i="7"/>
  <c r="N106" i="12"/>
  <c r="N107" i="12"/>
  <c r="N101" i="12"/>
  <c r="N102" i="12"/>
  <c r="N103" i="12"/>
  <c r="N104" i="12"/>
  <c r="N105" i="12"/>
  <c r="J107" i="7"/>
  <c r="J101" i="7"/>
  <c r="J102" i="7"/>
  <c r="J105" i="7"/>
  <c r="J104" i="7"/>
  <c r="J106" i="7"/>
  <c r="J103" i="7"/>
  <c r="H105" i="6"/>
  <c r="H106" i="6"/>
  <c r="H107" i="6"/>
  <c r="H103" i="6"/>
  <c r="H102" i="6"/>
  <c r="H104" i="6"/>
  <c r="H101" i="6"/>
  <c r="Z104" i="5"/>
  <c r="Z105" i="5"/>
  <c r="Z106" i="5"/>
  <c r="Z107" i="5"/>
  <c r="Z102" i="5"/>
  <c r="Z101" i="5"/>
  <c r="Z103" i="5"/>
  <c r="G101" i="5"/>
  <c r="G102" i="5"/>
  <c r="G103" i="5"/>
  <c r="G104" i="5"/>
  <c r="G105" i="5"/>
  <c r="G106" i="5"/>
  <c r="G107" i="5"/>
  <c r="AF107" i="9"/>
  <c r="AF101" i="9"/>
  <c r="AF102" i="9"/>
  <c r="AF103" i="9"/>
  <c r="AF105" i="9"/>
  <c r="AF106" i="9"/>
  <c r="AF104" i="9"/>
  <c r="U104" i="9"/>
  <c r="U105" i="9"/>
  <c r="U106" i="9"/>
  <c r="U107" i="9"/>
  <c r="U102" i="9"/>
  <c r="U101" i="9"/>
  <c r="U103" i="9"/>
  <c r="AB103" i="9"/>
  <c r="AB104" i="9"/>
  <c r="AB105" i="9"/>
  <c r="AB106" i="9"/>
  <c r="AB101" i="9"/>
  <c r="AB102" i="9"/>
  <c r="AB107" i="9"/>
  <c r="Q87" i="4"/>
  <c r="Q88" i="4" s="1"/>
  <c r="Q13" i="4" s="1"/>
  <c r="R87" i="5"/>
  <c r="R88" i="5" s="1"/>
  <c r="E87" i="4"/>
  <c r="E88" i="4" s="1"/>
  <c r="E13" i="4" s="1"/>
  <c r="H87" i="4"/>
  <c r="H88" i="4" s="1"/>
  <c r="H13" i="4" s="1"/>
  <c r="D87" i="4"/>
  <c r="D88" i="4" s="1"/>
  <c r="D13" i="4" s="1"/>
  <c r="D14" i="4" s="1"/>
  <c r="AB87" i="4"/>
  <c r="AB88" i="4" s="1"/>
  <c r="AB13" i="4" s="1"/>
  <c r="AB39" i="4" s="1"/>
  <c r="I87" i="4"/>
  <c r="I88" i="4" s="1"/>
  <c r="I13" i="4" s="1"/>
  <c r="M87" i="14"/>
  <c r="M88" i="14" s="1"/>
  <c r="M13" i="14" s="1"/>
  <c r="O4" i="19"/>
  <c r="N87" i="14"/>
  <c r="N88" i="14" s="1"/>
  <c r="N13" i="14" s="1"/>
  <c r="N14" i="14" s="1"/>
  <c r="F87" i="11"/>
  <c r="F88" i="11" s="1"/>
  <c r="F13" i="11" s="1"/>
  <c r="F14" i="11" s="1"/>
  <c r="K87" i="5"/>
  <c r="K88" i="5" s="1"/>
  <c r="K13" i="5" s="1"/>
  <c r="N87" i="5"/>
  <c r="N88" i="5" s="1"/>
  <c r="N13" i="5" s="1"/>
  <c r="AH87" i="4"/>
  <c r="AH88" i="4" s="1"/>
  <c r="AH13" i="4" s="1"/>
  <c r="AH14" i="4" s="1"/>
  <c r="F19" i="4"/>
  <c r="W87" i="5"/>
  <c r="W88" i="5" s="1"/>
  <c r="W13" i="5" s="1"/>
  <c r="X87" i="4"/>
  <c r="X88" i="4" s="1"/>
  <c r="X13" i="4" s="1"/>
  <c r="X39" i="4" s="1"/>
  <c r="I87" i="8"/>
  <c r="I88" i="8" s="1"/>
  <c r="I13" i="8" s="1"/>
  <c r="J87" i="5"/>
  <c r="J88" i="5" s="1"/>
  <c r="J13" i="5" s="1"/>
  <c r="J14" i="5" s="1"/>
  <c r="N24" i="16" l="1"/>
  <c r="J23" i="2" s="1"/>
  <c r="X14" i="4"/>
  <c r="Q14" i="4"/>
  <c r="Q17" i="4" s="1"/>
  <c r="M14" i="14"/>
  <c r="M17" i="14" s="1"/>
  <c r="I14" i="8"/>
  <c r="I17" i="8" s="1"/>
  <c r="N17" i="14"/>
  <c r="I14" i="4"/>
  <c r="I17" i="4" s="1"/>
  <c r="N14" i="5"/>
  <c r="N17" i="5" s="1"/>
  <c r="AB14" i="4"/>
  <c r="AB17" i="4" s="1"/>
  <c r="G14" i="4"/>
  <c r="G17" i="4" s="1"/>
  <c r="K14" i="5"/>
  <c r="K17" i="5" s="1"/>
  <c r="H14" i="4"/>
  <c r="H17" i="4" s="1"/>
  <c r="J17" i="5"/>
  <c r="F17" i="11"/>
  <c r="E14" i="4"/>
  <c r="E17" i="4" s="1"/>
  <c r="W14" i="5"/>
  <c r="W17" i="5" s="1"/>
  <c r="AI19" i="4"/>
  <c r="E34" i="20" s="1"/>
  <c r="F15" i="4"/>
  <c r="L21" i="16"/>
  <c r="L24" i="16" s="1"/>
  <c r="J25" i="2" s="1"/>
  <c r="M20" i="16"/>
  <c r="AH15" i="15"/>
  <c r="AH15" i="13"/>
  <c r="AF15" i="15"/>
  <c r="AG15" i="7"/>
  <c r="AF15" i="7"/>
  <c r="AG15" i="10"/>
  <c r="AH15" i="6"/>
  <c r="AF15" i="14"/>
  <c r="AF15" i="8"/>
  <c r="AH15" i="11"/>
  <c r="AF15" i="11"/>
  <c r="R13" i="5"/>
  <c r="AE87" i="4"/>
  <c r="AE88" i="4" s="1"/>
  <c r="AE13" i="4" s="1"/>
  <c r="AE14" i="4" s="1"/>
  <c r="AE17" i="4" s="1"/>
  <c r="AI19" i="15"/>
  <c r="P34" i="20" s="1"/>
  <c r="AI19" i="7"/>
  <c r="H34" i="20" s="1"/>
  <c r="AI19" i="8"/>
  <c r="I34" i="20" s="1"/>
  <c r="AI19" i="14"/>
  <c r="O34" i="20" s="1"/>
  <c r="AI19" i="13"/>
  <c r="N34" i="20" s="1"/>
  <c r="AI19" i="10"/>
  <c r="K34" i="20" s="1"/>
  <c r="AI19" i="12"/>
  <c r="M34" i="20" s="1"/>
  <c r="AI19" i="6"/>
  <c r="G34" i="20" s="1"/>
  <c r="AI15" i="12"/>
  <c r="M32" i="20" s="1"/>
  <c r="V15" i="16" s="1"/>
  <c r="AI19" i="11"/>
  <c r="L34" i="20" s="1"/>
  <c r="AI15" i="9"/>
  <c r="J32" i="20" s="1"/>
  <c r="V12" i="16" s="1"/>
  <c r="AI19" i="9"/>
  <c r="J34" i="20" s="1"/>
  <c r="H87" i="5"/>
  <c r="H88" i="5" s="1"/>
  <c r="AD87" i="5"/>
  <c r="AD88" i="5" s="1"/>
  <c r="AD13" i="5" s="1"/>
  <c r="V87" i="4"/>
  <c r="V88" i="4" s="1"/>
  <c r="V13" i="4" s="1"/>
  <c r="AC87" i="5"/>
  <c r="AC88" i="5" s="1"/>
  <c r="AC13" i="5" s="1"/>
  <c r="AC39" i="5" s="1"/>
  <c r="AA87" i="15"/>
  <c r="AA88" i="15" s="1"/>
  <c r="AA13" i="15" s="1"/>
  <c r="AB87" i="5"/>
  <c r="AB88" i="5" s="1"/>
  <c r="AE87" i="5"/>
  <c r="AE88" i="5" s="1"/>
  <c r="AE13" i="5" s="1"/>
  <c r="T87" i="14"/>
  <c r="T88" i="14" s="1"/>
  <c r="I87" i="11"/>
  <c r="I88" i="11" s="1"/>
  <c r="I13" i="11" s="1"/>
  <c r="X87" i="5"/>
  <c r="X88" i="5" s="1"/>
  <c r="X13" i="5" s="1"/>
  <c r="D17" i="4"/>
  <c r="AB87" i="9"/>
  <c r="AB88" i="9" s="1"/>
  <c r="P87" i="9"/>
  <c r="P88" i="9" s="1"/>
  <c r="P13" i="9" s="1"/>
  <c r="U87" i="4"/>
  <c r="U88" i="4" s="1"/>
  <c r="U13" i="4" s="1"/>
  <c r="J87" i="14"/>
  <c r="J88" i="14" s="1"/>
  <c r="S87" i="5"/>
  <c r="S88" i="5" s="1"/>
  <c r="L87" i="5"/>
  <c r="L88" i="5" s="1"/>
  <c r="L13" i="5" s="1"/>
  <c r="G87" i="8"/>
  <c r="G88" i="8" s="1"/>
  <c r="G13" i="8" s="1"/>
  <c r="S87" i="14"/>
  <c r="S88" i="14" s="1"/>
  <c r="S13" i="14" s="1"/>
  <c r="AG87" i="4"/>
  <c r="AG88" i="4" s="1"/>
  <c r="AG13" i="4" s="1"/>
  <c r="F87" i="5"/>
  <c r="F88" i="5" s="1"/>
  <c r="I87" i="5"/>
  <c r="I88" i="5" s="1"/>
  <c r="O87" i="5"/>
  <c r="O88" i="5" s="1"/>
  <c r="Q39" i="4"/>
  <c r="W107" i="12"/>
  <c r="W101" i="12"/>
  <c r="W102" i="12"/>
  <c r="W103" i="12"/>
  <c r="W104" i="12"/>
  <c r="W106" i="12"/>
  <c r="W105" i="12"/>
  <c r="I101" i="12"/>
  <c r="I102" i="12"/>
  <c r="I103" i="12"/>
  <c r="I104" i="12"/>
  <c r="I105" i="12"/>
  <c r="I106" i="12"/>
  <c r="I107" i="12"/>
  <c r="D101" i="7"/>
  <c r="D102" i="7"/>
  <c r="D103" i="7"/>
  <c r="D104" i="7"/>
  <c r="D107" i="7"/>
  <c r="D105" i="7"/>
  <c r="D106" i="7"/>
  <c r="AF103" i="4"/>
  <c r="AF102" i="4"/>
  <c r="AF101" i="4"/>
  <c r="AF105" i="4"/>
  <c r="AF104" i="4"/>
  <c r="AF106" i="4"/>
  <c r="AF107" i="4"/>
  <c r="L106" i="14"/>
  <c r="L107" i="14"/>
  <c r="L101" i="14"/>
  <c r="L102" i="14"/>
  <c r="L104" i="14"/>
  <c r="L105" i="14"/>
  <c r="L103" i="14"/>
  <c r="K101" i="8"/>
  <c r="K103" i="8"/>
  <c r="K106" i="8"/>
  <c r="K105" i="8"/>
  <c r="K107" i="8"/>
  <c r="K102" i="8"/>
  <c r="K104" i="8"/>
  <c r="AG106" i="7"/>
  <c r="AG107" i="7"/>
  <c r="AG101" i="7"/>
  <c r="AG104" i="7"/>
  <c r="AG102" i="7"/>
  <c r="AG105" i="7"/>
  <c r="AG103" i="7"/>
  <c r="AF105" i="7"/>
  <c r="AF106" i="7"/>
  <c r="AF107" i="7"/>
  <c r="AF103" i="7"/>
  <c r="AF102" i="7"/>
  <c r="AF104" i="7"/>
  <c r="AF101" i="7"/>
  <c r="O107" i="11"/>
  <c r="O101" i="11"/>
  <c r="O102" i="11"/>
  <c r="O103" i="11"/>
  <c r="O104" i="11"/>
  <c r="O105" i="11"/>
  <c r="O106" i="11"/>
  <c r="V101" i="15"/>
  <c r="V102" i="15"/>
  <c r="V103" i="15"/>
  <c r="V107" i="15"/>
  <c r="V104" i="15"/>
  <c r="V105" i="15"/>
  <c r="V106" i="15"/>
  <c r="AH102" i="11"/>
  <c r="AH103" i="11"/>
  <c r="AH104" i="11"/>
  <c r="AH105" i="11"/>
  <c r="AH106" i="11"/>
  <c r="AH107" i="11"/>
  <c r="AH101" i="11"/>
  <c r="AD103" i="7"/>
  <c r="AD104" i="7"/>
  <c r="AD105" i="7"/>
  <c r="AD106" i="7"/>
  <c r="AD101" i="7"/>
  <c r="AD102" i="7"/>
  <c r="AD107" i="7"/>
  <c r="W104" i="8"/>
  <c r="W105" i="8"/>
  <c r="W107" i="8"/>
  <c r="W102" i="8"/>
  <c r="W101" i="8"/>
  <c r="W103" i="8"/>
  <c r="W106" i="8"/>
  <c r="U107" i="15"/>
  <c r="U106" i="15"/>
  <c r="U101" i="15"/>
  <c r="U102" i="15"/>
  <c r="U103" i="15"/>
  <c r="U105" i="15"/>
  <c r="U104" i="15"/>
  <c r="D106" i="5"/>
  <c r="D107" i="5"/>
  <c r="D101" i="5"/>
  <c r="D102" i="5"/>
  <c r="D104" i="5"/>
  <c r="D103" i="5"/>
  <c r="D105" i="5"/>
  <c r="M102" i="8"/>
  <c r="M103" i="8"/>
  <c r="M105" i="8"/>
  <c r="M107" i="8"/>
  <c r="M104" i="8"/>
  <c r="M101" i="8"/>
  <c r="M106" i="8"/>
  <c r="AE105" i="15"/>
  <c r="AE107" i="15"/>
  <c r="AE101" i="15"/>
  <c r="AE102" i="15"/>
  <c r="AE103" i="15"/>
  <c r="AE106" i="15"/>
  <c r="AE104" i="15"/>
  <c r="D106" i="14"/>
  <c r="D107" i="14"/>
  <c r="D101" i="14"/>
  <c r="D102" i="14"/>
  <c r="D104" i="14"/>
  <c r="D103" i="14"/>
  <c r="D105" i="14"/>
  <c r="AF107" i="10"/>
  <c r="AF101" i="10"/>
  <c r="AF102" i="10"/>
  <c r="AF105" i="10"/>
  <c r="AF103" i="10"/>
  <c r="AF106" i="10"/>
  <c r="AF104" i="10"/>
  <c r="F103" i="7"/>
  <c r="F104" i="7"/>
  <c r="F105" i="7"/>
  <c r="F106" i="7"/>
  <c r="F101" i="7"/>
  <c r="F107" i="7"/>
  <c r="F102" i="7"/>
  <c r="F101" i="15"/>
  <c r="F107" i="15"/>
  <c r="F102" i="15"/>
  <c r="F103" i="15"/>
  <c r="F104" i="15"/>
  <c r="F106" i="15"/>
  <c r="F105" i="15"/>
  <c r="H101" i="11"/>
  <c r="H102" i="11"/>
  <c r="H103" i="11"/>
  <c r="H104" i="11"/>
  <c r="H105" i="11"/>
  <c r="H106" i="11"/>
  <c r="H107" i="11"/>
  <c r="M102" i="6"/>
  <c r="M103" i="6"/>
  <c r="M104" i="6"/>
  <c r="M105" i="6"/>
  <c r="M106" i="6"/>
  <c r="M101" i="6"/>
  <c r="M107" i="6"/>
  <c r="V103" i="7"/>
  <c r="V104" i="7"/>
  <c r="V105" i="7"/>
  <c r="V106" i="7"/>
  <c r="V101" i="7"/>
  <c r="V107" i="7"/>
  <c r="V102" i="7"/>
  <c r="H102" i="13"/>
  <c r="H103" i="13"/>
  <c r="H104" i="13"/>
  <c r="H105" i="13"/>
  <c r="H106" i="13"/>
  <c r="H101" i="13"/>
  <c r="H107" i="13"/>
  <c r="U102" i="6"/>
  <c r="U103" i="6"/>
  <c r="U104" i="6"/>
  <c r="U105" i="6"/>
  <c r="U101" i="6"/>
  <c r="U107" i="6"/>
  <c r="U106" i="6"/>
  <c r="AD101" i="14"/>
  <c r="AD102" i="14"/>
  <c r="AD103" i="14"/>
  <c r="AD104" i="14"/>
  <c r="AD106" i="14"/>
  <c r="AD105" i="14"/>
  <c r="AD107" i="14"/>
  <c r="AB106" i="13"/>
  <c r="AB101" i="13"/>
  <c r="AB107" i="13"/>
  <c r="AB102" i="13"/>
  <c r="AB104" i="13"/>
  <c r="AB103" i="13"/>
  <c r="AB105" i="13"/>
  <c r="J107" i="6"/>
  <c r="J101" i="6"/>
  <c r="J102" i="6"/>
  <c r="J105" i="6"/>
  <c r="J104" i="6"/>
  <c r="J106" i="6"/>
  <c r="J103" i="6"/>
  <c r="AB104" i="12"/>
  <c r="AB105" i="12"/>
  <c r="AB106" i="12"/>
  <c r="AB107" i="12"/>
  <c r="AB101" i="12"/>
  <c r="AB103" i="12"/>
  <c r="AB102" i="12"/>
  <c r="U105" i="11"/>
  <c r="U106" i="11"/>
  <c r="U107" i="11"/>
  <c r="U101" i="11"/>
  <c r="U102" i="11"/>
  <c r="U103" i="11"/>
  <c r="U104" i="11"/>
  <c r="AD106" i="12"/>
  <c r="AD107" i="12"/>
  <c r="AD101" i="12"/>
  <c r="AD102" i="12"/>
  <c r="AD103" i="12"/>
  <c r="AD105" i="12"/>
  <c r="AD104" i="12"/>
  <c r="G107" i="11"/>
  <c r="G101" i="11"/>
  <c r="G102" i="11"/>
  <c r="G103" i="11"/>
  <c r="G104" i="11"/>
  <c r="G105" i="11"/>
  <c r="G106" i="11"/>
  <c r="T103" i="9"/>
  <c r="T104" i="9"/>
  <c r="T105" i="9"/>
  <c r="T106" i="9"/>
  <c r="T107" i="9"/>
  <c r="T101" i="9"/>
  <c r="T102" i="9"/>
  <c r="W107" i="11"/>
  <c r="W101" i="11"/>
  <c r="W102" i="11"/>
  <c r="W103" i="11"/>
  <c r="W104" i="11"/>
  <c r="W105" i="11"/>
  <c r="W106" i="11"/>
  <c r="AE104" i="8"/>
  <c r="AE105" i="8"/>
  <c r="AE107" i="8"/>
  <c r="AE102" i="8"/>
  <c r="AE101" i="8"/>
  <c r="AE106" i="8"/>
  <c r="AE103" i="8"/>
  <c r="L101" i="8"/>
  <c r="L102" i="8"/>
  <c r="L104" i="8"/>
  <c r="L107" i="8"/>
  <c r="L106" i="8"/>
  <c r="L103" i="8"/>
  <c r="L105" i="8"/>
  <c r="Q106" i="7"/>
  <c r="Q107" i="7"/>
  <c r="Q101" i="7"/>
  <c r="Q104" i="7"/>
  <c r="Q103" i="7"/>
  <c r="Q105" i="7"/>
  <c r="Q102" i="7"/>
  <c r="AH107" i="6"/>
  <c r="AH101" i="6"/>
  <c r="AH102" i="6"/>
  <c r="AH105" i="6"/>
  <c r="AH104" i="6"/>
  <c r="AH106" i="6"/>
  <c r="AH103" i="6"/>
  <c r="P105" i="7"/>
  <c r="P106" i="7"/>
  <c r="P107" i="7"/>
  <c r="P103" i="7"/>
  <c r="P104" i="7"/>
  <c r="P101" i="7"/>
  <c r="P102" i="7"/>
  <c r="AG106" i="6"/>
  <c r="AG107" i="6"/>
  <c r="AG101" i="6"/>
  <c r="AG104" i="6"/>
  <c r="AG102" i="6"/>
  <c r="AG105" i="6"/>
  <c r="AG103" i="6"/>
  <c r="O106" i="10"/>
  <c r="O107" i="10"/>
  <c r="O104" i="10"/>
  <c r="O105" i="10"/>
  <c r="O101" i="10"/>
  <c r="O102" i="10"/>
  <c r="O103" i="10"/>
  <c r="R104" i="14"/>
  <c r="R105" i="14"/>
  <c r="R106" i="14"/>
  <c r="R107" i="14"/>
  <c r="R102" i="14"/>
  <c r="R103" i="14"/>
  <c r="R101" i="14"/>
  <c r="AB106" i="14"/>
  <c r="AB107" i="14"/>
  <c r="AB101" i="14"/>
  <c r="AB102" i="14"/>
  <c r="AB104" i="14"/>
  <c r="AB103" i="14"/>
  <c r="AB105" i="14"/>
  <c r="AB104" i="10"/>
  <c r="AB105" i="10"/>
  <c r="AB106" i="10"/>
  <c r="AB107" i="10"/>
  <c r="AB101" i="10"/>
  <c r="AB103" i="10"/>
  <c r="AB102" i="10"/>
  <c r="AF105" i="15"/>
  <c r="AF106" i="15"/>
  <c r="AF107" i="15"/>
  <c r="AF102" i="15"/>
  <c r="AF103" i="15"/>
  <c r="AF104" i="15"/>
  <c r="AF101" i="15"/>
  <c r="L101" i="7"/>
  <c r="L102" i="7"/>
  <c r="L103" i="7"/>
  <c r="L104" i="7"/>
  <c r="L107" i="7"/>
  <c r="L106" i="7"/>
  <c r="L105" i="7"/>
  <c r="N105" i="9"/>
  <c r="N106" i="9"/>
  <c r="N107" i="9"/>
  <c r="N101" i="9"/>
  <c r="N103" i="9"/>
  <c r="N102" i="9"/>
  <c r="N104" i="9"/>
  <c r="AE106" i="10"/>
  <c r="AE107" i="10"/>
  <c r="AE101" i="10"/>
  <c r="AE104" i="10"/>
  <c r="AE102" i="10"/>
  <c r="AE105" i="10"/>
  <c r="AE103" i="10"/>
  <c r="AF101" i="11"/>
  <c r="AF102" i="11"/>
  <c r="AF103" i="11"/>
  <c r="AF104" i="11"/>
  <c r="AF105" i="11"/>
  <c r="AF106" i="11"/>
  <c r="AF107" i="11"/>
  <c r="AD107" i="15"/>
  <c r="AD105" i="15"/>
  <c r="AD101" i="15"/>
  <c r="AD102" i="15"/>
  <c r="AD103" i="15"/>
  <c r="AD106" i="15"/>
  <c r="AD104" i="15"/>
  <c r="AC105" i="12"/>
  <c r="AC106" i="12"/>
  <c r="AC107" i="12"/>
  <c r="AC101" i="12"/>
  <c r="AC102" i="12"/>
  <c r="AC104" i="12"/>
  <c r="AC103" i="12"/>
  <c r="Z102" i="10"/>
  <c r="Z103" i="10"/>
  <c r="Z104" i="10"/>
  <c r="Z105" i="10"/>
  <c r="Z107" i="10"/>
  <c r="Z106" i="10"/>
  <c r="Z101" i="10"/>
  <c r="O101" i="15"/>
  <c r="O106" i="15"/>
  <c r="O102" i="15"/>
  <c r="O103" i="15"/>
  <c r="O104" i="15"/>
  <c r="O105" i="15"/>
  <c r="O107" i="15"/>
  <c r="D106" i="13"/>
  <c r="D107" i="13"/>
  <c r="D101" i="13"/>
  <c r="D102" i="13"/>
  <c r="D104" i="13"/>
  <c r="D103" i="13"/>
  <c r="D105" i="13"/>
  <c r="D101" i="6"/>
  <c r="D102" i="6"/>
  <c r="D103" i="6"/>
  <c r="D104" i="6"/>
  <c r="D107" i="6"/>
  <c r="D105" i="6"/>
  <c r="D106" i="6"/>
  <c r="AG105" i="15"/>
  <c r="AG106" i="15"/>
  <c r="AG107" i="15"/>
  <c r="AG103" i="15"/>
  <c r="AG104" i="15"/>
  <c r="AG101" i="15"/>
  <c r="AG102" i="15"/>
  <c r="U105" i="10"/>
  <c r="U106" i="10"/>
  <c r="U107" i="10"/>
  <c r="U102" i="10"/>
  <c r="U103" i="10"/>
  <c r="U104" i="10"/>
  <c r="U101" i="10"/>
  <c r="AF105" i="8"/>
  <c r="AF106" i="8"/>
  <c r="AF107" i="8"/>
  <c r="AF103" i="8"/>
  <c r="AF101" i="8"/>
  <c r="AF102" i="8"/>
  <c r="AF104" i="8"/>
  <c r="AA102" i="9"/>
  <c r="AA103" i="9"/>
  <c r="AA104" i="9"/>
  <c r="AA105" i="9"/>
  <c r="AA106" i="9"/>
  <c r="AA107" i="9"/>
  <c r="AA101" i="9"/>
  <c r="T101" i="7"/>
  <c r="T102" i="7"/>
  <c r="T103" i="7"/>
  <c r="T104" i="7"/>
  <c r="T107" i="7"/>
  <c r="T105" i="7"/>
  <c r="T106" i="7"/>
  <c r="V107" i="13"/>
  <c r="V101" i="13"/>
  <c r="V102" i="13"/>
  <c r="V103" i="13"/>
  <c r="V104" i="13"/>
  <c r="V106" i="13"/>
  <c r="V105" i="13"/>
  <c r="K101" i="6"/>
  <c r="K102" i="6"/>
  <c r="K103" i="6"/>
  <c r="K106" i="6"/>
  <c r="K104" i="6"/>
  <c r="K105" i="6"/>
  <c r="K107" i="6"/>
  <c r="R101" i="9"/>
  <c r="R102" i="9"/>
  <c r="R103" i="9"/>
  <c r="R104" i="9"/>
  <c r="R105" i="9"/>
  <c r="R107" i="9"/>
  <c r="R106" i="9"/>
  <c r="F101" i="14"/>
  <c r="F102" i="14"/>
  <c r="F103" i="14"/>
  <c r="F104" i="14"/>
  <c r="F106" i="14"/>
  <c r="F105" i="14"/>
  <c r="F107" i="14"/>
  <c r="E102" i="8"/>
  <c r="E103" i="8"/>
  <c r="E105" i="8"/>
  <c r="E104" i="8"/>
  <c r="E101" i="8"/>
  <c r="E106" i="8"/>
  <c r="E107" i="8"/>
  <c r="L103" i="9"/>
  <c r="L104" i="9"/>
  <c r="L105" i="9"/>
  <c r="L106" i="9"/>
  <c r="L107" i="9"/>
  <c r="L101" i="9"/>
  <c r="L102" i="9"/>
  <c r="K103" i="10"/>
  <c r="K104" i="10"/>
  <c r="K105" i="10"/>
  <c r="K106" i="10"/>
  <c r="K107" i="10"/>
  <c r="K102" i="10"/>
  <c r="K101" i="10"/>
  <c r="D104" i="11"/>
  <c r="D105" i="11"/>
  <c r="D106" i="11"/>
  <c r="D107" i="11"/>
  <c r="D101" i="11"/>
  <c r="D102" i="11"/>
  <c r="D103" i="11"/>
  <c r="W106" i="10"/>
  <c r="W107" i="10"/>
  <c r="W104" i="10"/>
  <c r="W102" i="10"/>
  <c r="W103" i="10"/>
  <c r="W101" i="10"/>
  <c r="W105" i="10"/>
  <c r="M105" i="12"/>
  <c r="M106" i="12"/>
  <c r="M107" i="12"/>
  <c r="M101" i="12"/>
  <c r="M102" i="12"/>
  <c r="M103" i="12"/>
  <c r="M104" i="12"/>
  <c r="Z102" i="11"/>
  <c r="Z103" i="11"/>
  <c r="Z104" i="11"/>
  <c r="Z105" i="11"/>
  <c r="Z106" i="11"/>
  <c r="Z107" i="11"/>
  <c r="Z101" i="11"/>
  <c r="AH107" i="13"/>
  <c r="AH104" i="13"/>
  <c r="AH105" i="13"/>
  <c r="AH106" i="13"/>
  <c r="AH102" i="13"/>
  <c r="AH101" i="13"/>
  <c r="AH103" i="13"/>
  <c r="E104" i="9"/>
  <c r="E105" i="9"/>
  <c r="E106" i="9"/>
  <c r="E107" i="9"/>
  <c r="E102" i="9"/>
  <c r="E101" i="9"/>
  <c r="E103" i="9"/>
  <c r="X105" i="6"/>
  <c r="X106" i="6"/>
  <c r="X107" i="6"/>
  <c r="X103" i="6"/>
  <c r="X102" i="6"/>
  <c r="X104" i="6"/>
  <c r="X101" i="6"/>
  <c r="AF102" i="14"/>
  <c r="AF103" i="14"/>
  <c r="AF104" i="14"/>
  <c r="AF105" i="14"/>
  <c r="AF106" i="14"/>
  <c r="AF101" i="14"/>
  <c r="AF107" i="14"/>
  <c r="E107" i="14"/>
  <c r="E101" i="14"/>
  <c r="E102" i="14"/>
  <c r="E103" i="14"/>
  <c r="E105" i="14"/>
  <c r="E104" i="14"/>
  <c r="E106" i="14"/>
  <c r="AA103" i="10"/>
  <c r="AA104" i="10"/>
  <c r="AA105" i="10"/>
  <c r="AA106" i="10"/>
  <c r="AA102" i="10"/>
  <c r="AA107" i="10"/>
  <c r="AA101" i="10"/>
  <c r="N101" i="13"/>
  <c r="N102" i="13"/>
  <c r="N103" i="13"/>
  <c r="N104" i="13"/>
  <c r="N106" i="13"/>
  <c r="N105" i="13"/>
  <c r="N107" i="13"/>
  <c r="AG101" i="10"/>
  <c r="AG102" i="10"/>
  <c r="AG103" i="10"/>
  <c r="AG106" i="10"/>
  <c r="AG105" i="10"/>
  <c r="AG104" i="10"/>
  <c r="AG107" i="10"/>
  <c r="H107" i="10"/>
  <c r="H102" i="10"/>
  <c r="H105" i="10"/>
  <c r="H103" i="10"/>
  <c r="H104" i="10"/>
  <c r="H101" i="10"/>
  <c r="H106" i="10"/>
  <c r="AB104" i="11"/>
  <c r="AB105" i="11"/>
  <c r="AB106" i="11"/>
  <c r="AB107" i="11"/>
  <c r="AB101" i="11"/>
  <c r="AB102" i="11"/>
  <c r="AB103" i="11"/>
  <c r="Z102" i="12"/>
  <c r="Z103" i="12"/>
  <c r="Z104" i="12"/>
  <c r="Z105" i="12"/>
  <c r="Z106" i="12"/>
  <c r="Z107" i="12"/>
  <c r="Z101" i="12"/>
  <c r="P105" i="6"/>
  <c r="P106" i="6"/>
  <c r="P107" i="6"/>
  <c r="P103" i="6"/>
  <c r="P104" i="6"/>
  <c r="P101" i="6"/>
  <c r="P102" i="6"/>
  <c r="I103" i="14"/>
  <c r="I104" i="14"/>
  <c r="I105" i="14"/>
  <c r="I106" i="14"/>
  <c r="I107" i="14"/>
  <c r="I101" i="14"/>
  <c r="I102" i="14"/>
  <c r="AB101" i="8"/>
  <c r="AB102" i="8"/>
  <c r="AB104" i="8"/>
  <c r="AB107" i="8"/>
  <c r="AB106" i="8"/>
  <c r="AB103" i="8"/>
  <c r="AB105" i="8"/>
  <c r="AC102" i="6"/>
  <c r="AC103" i="6"/>
  <c r="AC104" i="6"/>
  <c r="AC105" i="6"/>
  <c r="AC107" i="6"/>
  <c r="AC106" i="6"/>
  <c r="AC101" i="6"/>
  <c r="AH106" i="15"/>
  <c r="AH107" i="15"/>
  <c r="AH105" i="15"/>
  <c r="AH104" i="15"/>
  <c r="AH102" i="15"/>
  <c r="AH103" i="15"/>
  <c r="AH101" i="15"/>
  <c r="T101" i="8"/>
  <c r="T102" i="8"/>
  <c r="T104" i="8"/>
  <c r="T107" i="8"/>
  <c r="T103" i="8"/>
  <c r="T105" i="8"/>
  <c r="T106" i="8"/>
  <c r="X102" i="14"/>
  <c r="X103" i="14"/>
  <c r="X104" i="14"/>
  <c r="X105" i="14"/>
  <c r="X106" i="14"/>
  <c r="X101" i="14"/>
  <c r="X107" i="14"/>
  <c r="E39" i="4"/>
  <c r="Q87" i="12"/>
  <c r="Q88" i="12" s="1"/>
  <c r="Q13" i="12" s="1"/>
  <c r="S87" i="10"/>
  <c r="S88" i="10" s="1"/>
  <c r="AA87" i="4"/>
  <c r="AA88" i="4" s="1"/>
  <c r="AA13" i="4" s="1"/>
  <c r="I39" i="4"/>
  <c r="AF87" i="9"/>
  <c r="AF88" i="9" s="1"/>
  <c r="AF13" i="9" s="1"/>
  <c r="D39" i="4"/>
  <c r="F87" i="9"/>
  <c r="F88" i="9" s="1"/>
  <c r="G87" i="14"/>
  <c r="G88" i="14" s="1"/>
  <c r="Y87" i="8"/>
  <c r="Y88" i="8" s="1"/>
  <c r="U87" i="12"/>
  <c r="U88" i="12" s="1"/>
  <c r="U13" i="12" s="1"/>
  <c r="G87" i="10"/>
  <c r="G88" i="10" s="1"/>
  <c r="G13" i="10" s="1"/>
  <c r="F87" i="6"/>
  <c r="F88" i="6" s="1"/>
  <c r="L87" i="10"/>
  <c r="L88" i="10" s="1"/>
  <c r="E87" i="10"/>
  <c r="E88" i="10" s="1"/>
  <c r="E13" i="10" s="1"/>
  <c r="H87" i="6"/>
  <c r="H88" i="6" s="1"/>
  <c r="O87" i="8"/>
  <c r="O88" i="8" s="1"/>
  <c r="U87" i="8"/>
  <c r="U88" i="8" s="1"/>
  <c r="G87" i="5"/>
  <c r="G88" i="5" s="1"/>
  <c r="Y87" i="6"/>
  <c r="Y88" i="6" s="1"/>
  <c r="Y13" i="6" s="1"/>
  <c r="P87" i="13"/>
  <c r="P88" i="13" s="1"/>
  <c r="K87" i="12"/>
  <c r="K88" i="12" s="1"/>
  <c r="V87" i="14"/>
  <c r="V88" i="14" s="1"/>
  <c r="H39" i="4"/>
  <c r="U87" i="9"/>
  <c r="U88" i="9" s="1"/>
  <c r="Z87" i="14"/>
  <c r="Z88" i="14" s="1"/>
  <c r="Z13" i="14" s="1"/>
  <c r="R87" i="6"/>
  <c r="R88" i="6" s="1"/>
  <c r="Q87" i="8"/>
  <c r="Q88" i="8" s="1"/>
  <c r="Q13" i="8" s="1"/>
  <c r="Z87" i="5"/>
  <c r="Z88" i="5" s="1"/>
  <c r="Z13" i="5" s="1"/>
  <c r="M87" i="4"/>
  <c r="M88" i="4" s="1"/>
  <c r="M13" i="4" s="1"/>
  <c r="F87" i="13"/>
  <c r="F88" i="13" s="1"/>
  <c r="F13" i="13" s="1"/>
  <c r="K87" i="15"/>
  <c r="K88" i="15" s="1"/>
  <c r="K13" i="15" s="1"/>
  <c r="Q87" i="15"/>
  <c r="Q88" i="15" s="1"/>
  <c r="Q13" i="15" s="1"/>
  <c r="E87" i="11"/>
  <c r="E88" i="11" s="1"/>
  <c r="E13" i="11" s="1"/>
  <c r="Q87" i="5"/>
  <c r="Q88" i="5" s="1"/>
  <c r="P87" i="14"/>
  <c r="P88" i="14" s="1"/>
  <c r="P87" i="10"/>
  <c r="P88" i="10" s="1"/>
  <c r="W87" i="9"/>
  <c r="W88" i="9" s="1"/>
  <c r="W13" i="9" s="1"/>
  <c r="K87" i="13"/>
  <c r="K88" i="13" s="1"/>
  <c r="K13" i="13" s="1"/>
  <c r="I87" i="15"/>
  <c r="I88" i="15" s="1"/>
  <c r="I13" i="15" s="1"/>
  <c r="O87" i="14"/>
  <c r="O88" i="14" s="1"/>
  <c r="O13" i="14" s="1"/>
  <c r="AD87" i="9"/>
  <c r="AD88" i="9" s="1"/>
  <c r="AD13" i="9" s="1"/>
  <c r="J87" i="11"/>
  <c r="J88" i="11" s="1"/>
  <c r="J87" i="4"/>
  <c r="J88" i="4" s="1"/>
  <c r="J13" i="4" s="1"/>
  <c r="M39" i="14"/>
  <c r="R87" i="7"/>
  <c r="R88" i="7" s="1"/>
  <c r="R13" i="7" s="1"/>
  <c r="AE87" i="12"/>
  <c r="AE88" i="12" s="1"/>
  <c r="S87" i="6"/>
  <c r="S88" i="6" s="1"/>
  <c r="S13" i="6" s="1"/>
  <c r="M87" i="10"/>
  <c r="M88" i="10" s="1"/>
  <c r="H87" i="7"/>
  <c r="H88" i="7" s="1"/>
  <c r="H13" i="7" s="1"/>
  <c r="J87" i="15"/>
  <c r="J88" i="15" s="1"/>
  <c r="L87" i="15"/>
  <c r="L88" i="15" s="1"/>
  <c r="P87" i="12"/>
  <c r="P88" i="12" s="1"/>
  <c r="P13" i="12" s="1"/>
  <c r="T87" i="4"/>
  <c r="T88" i="4" s="1"/>
  <c r="T13" i="4" s="1"/>
  <c r="V87" i="5"/>
  <c r="V88" i="5" s="1"/>
  <c r="V13" i="5" s="1"/>
  <c r="AC87" i="9"/>
  <c r="AC88" i="9" s="1"/>
  <c r="AC13" i="9" s="1"/>
  <c r="AE87" i="9"/>
  <c r="AE88" i="9" s="1"/>
  <c r="AB87" i="7"/>
  <c r="AB88" i="7" s="1"/>
  <c r="AB13" i="7" s="1"/>
  <c r="G87" i="9"/>
  <c r="G88" i="9" s="1"/>
  <c r="S87" i="13"/>
  <c r="S88" i="13" s="1"/>
  <c r="S13" i="13" s="1"/>
  <c r="Y87" i="15"/>
  <c r="Y88" i="15" s="1"/>
  <c r="Y13" i="15" s="1"/>
  <c r="N87" i="8"/>
  <c r="N88" i="8" s="1"/>
  <c r="N13" i="8" s="1"/>
  <c r="F87" i="12"/>
  <c r="F88" i="12" s="1"/>
  <c r="R87" i="10"/>
  <c r="R88" i="10" s="1"/>
  <c r="R13" i="10" s="1"/>
  <c r="O87" i="12"/>
  <c r="O88" i="12" s="1"/>
  <c r="H87" i="15"/>
  <c r="H88" i="15" s="1"/>
  <c r="H13" i="15" s="1"/>
  <c r="AD87" i="6"/>
  <c r="AD88" i="6" s="1"/>
  <c r="AD13" i="6" s="1"/>
  <c r="H87" i="9"/>
  <c r="H88" i="9" s="1"/>
  <c r="Z87" i="7"/>
  <c r="Z88" i="7" s="1"/>
  <c r="Z87" i="6"/>
  <c r="Z88" i="6" s="1"/>
  <c r="Z13" i="6" s="1"/>
  <c r="T87" i="13"/>
  <c r="T88" i="13" s="1"/>
  <c r="R87" i="12"/>
  <c r="R88" i="12" s="1"/>
  <c r="R13" i="12" s="1"/>
  <c r="L87" i="11"/>
  <c r="L88" i="11" s="1"/>
  <c r="L13" i="11" s="1"/>
  <c r="J87" i="9"/>
  <c r="J88" i="9" s="1"/>
  <c r="J13" i="9" s="1"/>
  <c r="AA87" i="6"/>
  <c r="AA88" i="6" s="1"/>
  <c r="Z87" i="13"/>
  <c r="Z88" i="13" s="1"/>
  <c r="S87" i="11"/>
  <c r="S88" i="11" s="1"/>
  <c r="S13" i="11" s="1"/>
  <c r="I87" i="10"/>
  <c r="I88" i="10" s="1"/>
  <c r="I13" i="10" s="1"/>
  <c r="G87" i="6"/>
  <c r="G88" i="6" s="1"/>
  <c r="R87" i="8"/>
  <c r="R88" i="8" s="1"/>
  <c r="J87" i="12"/>
  <c r="J88" i="12" s="1"/>
  <c r="J13" i="12" s="1"/>
  <c r="X87" i="12"/>
  <c r="X88" i="12" s="1"/>
  <c r="T87" i="12"/>
  <c r="T88" i="12" s="1"/>
  <c r="E87" i="12"/>
  <c r="E88" i="12" s="1"/>
  <c r="E13" i="12" s="1"/>
  <c r="AG87" i="9"/>
  <c r="AG88" i="9" s="1"/>
  <c r="AG13" i="9" s="1"/>
  <c r="AC87" i="11"/>
  <c r="AC88" i="11" s="1"/>
  <c r="V87" i="9"/>
  <c r="V88" i="9" s="1"/>
  <c r="M87" i="7"/>
  <c r="M88" i="7" s="1"/>
  <c r="S87" i="12"/>
  <c r="S88" i="12" s="1"/>
  <c r="AH87" i="8"/>
  <c r="AH88" i="8" s="1"/>
  <c r="X87" i="11"/>
  <c r="X88" i="11" s="1"/>
  <c r="X13" i="11" s="1"/>
  <c r="X14" i="11" s="1"/>
  <c r="N87" i="7"/>
  <c r="N88" i="7" s="1"/>
  <c r="AG87" i="12"/>
  <c r="AG88" i="12" s="1"/>
  <c r="R87" i="13"/>
  <c r="R88" i="13" s="1"/>
  <c r="AC87" i="10"/>
  <c r="AC88" i="10" s="1"/>
  <c r="Q87" i="6"/>
  <c r="Q88" i="6" s="1"/>
  <c r="Q87" i="11"/>
  <c r="Q88" i="11" s="1"/>
  <c r="Q13" i="11" s="1"/>
  <c r="X87" i="9"/>
  <c r="X88" i="9" s="1"/>
  <c r="X13" i="9" s="1"/>
  <c r="W87" i="13"/>
  <c r="W88" i="13" s="1"/>
  <c r="M87" i="15"/>
  <c r="M88" i="15" s="1"/>
  <c r="Z87" i="8"/>
  <c r="Z88" i="8" s="1"/>
  <c r="Z13" i="8" s="1"/>
  <c r="N87" i="6"/>
  <c r="N88" i="6" s="1"/>
  <c r="X87" i="7"/>
  <c r="X88" i="7" s="1"/>
  <c r="Z87" i="15"/>
  <c r="Z88" i="15" s="1"/>
  <c r="O87" i="13"/>
  <c r="O88" i="13" s="1"/>
  <c r="O13" i="13" s="1"/>
  <c r="P87" i="15"/>
  <c r="P88" i="15" s="1"/>
  <c r="AF87" i="13"/>
  <c r="AF88" i="13" s="1"/>
  <c r="AF13" i="13" s="1"/>
  <c r="V87" i="6"/>
  <c r="V88" i="6" s="1"/>
  <c r="V13" i="6" s="1"/>
  <c r="AA87" i="7"/>
  <c r="AA88" i="7" s="1"/>
  <c r="S87" i="15"/>
  <c r="S88" i="15" s="1"/>
  <c r="S13" i="15" s="1"/>
  <c r="R87" i="11"/>
  <c r="R88" i="11" s="1"/>
  <c r="X87" i="8"/>
  <c r="X88" i="8" s="1"/>
  <c r="P87" i="11"/>
  <c r="P88" i="11" s="1"/>
  <c r="E87" i="13"/>
  <c r="E88" i="13" s="1"/>
  <c r="I87" i="7"/>
  <c r="I88" i="7" s="1"/>
  <c r="G87" i="12"/>
  <c r="G88" i="12" s="1"/>
  <c r="AE87" i="6"/>
  <c r="AE88" i="6" s="1"/>
  <c r="AE13" i="6" s="1"/>
  <c r="M87" i="11"/>
  <c r="M88" i="11" s="1"/>
  <c r="U87" i="14"/>
  <c r="U88" i="14" s="1"/>
  <c r="U13" i="14" s="1"/>
  <c r="G87" i="7"/>
  <c r="G88" i="7" s="1"/>
  <c r="G13" i="7" s="1"/>
  <c r="AB87" i="15"/>
  <c r="AB88" i="15" s="1"/>
  <c r="AB13" i="15" s="1"/>
  <c r="G87" i="15"/>
  <c r="G88" i="15" s="1"/>
  <c r="G13" i="15" s="1"/>
  <c r="Y87" i="14"/>
  <c r="Y88" i="14" s="1"/>
  <c r="Y13" i="14" s="1"/>
  <c r="Q87" i="13"/>
  <c r="Q88" i="13" s="1"/>
  <c r="Q13" i="13" s="1"/>
  <c r="Y87" i="7"/>
  <c r="Y88" i="7" s="1"/>
  <c r="F87" i="10"/>
  <c r="F88" i="10" s="1"/>
  <c r="Y87" i="9"/>
  <c r="Y88" i="9" s="1"/>
  <c r="X87" i="10"/>
  <c r="X88" i="10" s="1"/>
  <c r="N87" i="12"/>
  <c r="N88" i="12" s="1"/>
  <c r="AC87" i="8"/>
  <c r="AC88" i="8" s="1"/>
  <c r="AD87" i="11"/>
  <c r="AD88" i="11" s="1"/>
  <c r="J87" i="7"/>
  <c r="J88" i="7" s="1"/>
  <c r="J13" i="7" s="1"/>
  <c r="O87" i="9"/>
  <c r="O88" i="9" s="1"/>
  <c r="W87" i="15"/>
  <c r="W88" i="15" s="1"/>
  <c r="W13" i="15" s="1"/>
  <c r="Y87" i="13"/>
  <c r="Y88" i="13" s="1"/>
  <c r="K87" i="11"/>
  <c r="K88" i="11" s="1"/>
  <c r="AD87" i="13"/>
  <c r="AD88" i="13" s="1"/>
  <c r="AD13" i="13" s="1"/>
  <c r="W87" i="7"/>
  <c r="W88" i="7" s="1"/>
  <c r="W13" i="7" s="1"/>
  <c r="AF87" i="12"/>
  <c r="AF88" i="12" s="1"/>
  <c r="AF13" i="12" s="1"/>
  <c r="AF14" i="12" s="1"/>
  <c r="X87" i="13"/>
  <c r="X88" i="13" s="1"/>
  <c r="F87" i="8"/>
  <c r="F88" i="8" s="1"/>
  <c r="L87" i="13"/>
  <c r="L88" i="13" s="1"/>
  <c r="L13" i="13" s="1"/>
  <c r="I87" i="13"/>
  <c r="I88" i="13" s="1"/>
  <c r="I13" i="13" s="1"/>
  <c r="Q87" i="10"/>
  <c r="Q88" i="10" s="1"/>
  <c r="Q13" i="10" s="1"/>
  <c r="X87" i="15"/>
  <c r="X88" i="15" s="1"/>
  <c r="X13" i="15" s="1"/>
  <c r="J87" i="13"/>
  <c r="J88" i="13" s="1"/>
  <c r="J13" i="13" s="1"/>
  <c r="AC87" i="13"/>
  <c r="AC88" i="13" s="1"/>
  <c r="AC13" i="13" s="1"/>
  <c r="AE87" i="13"/>
  <c r="AE88" i="13" s="1"/>
  <c r="P87" i="8"/>
  <c r="P88" i="8" s="1"/>
  <c r="E87" i="6"/>
  <c r="E88" i="6" s="1"/>
  <c r="R87" i="15"/>
  <c r="R88" i="15" s="1"/>
  <c r="R13" i="15" s="1"/>
  <c r="I87" i="9"/>
  <c r="I88" i="9" s="1"/>
  <c r="I13" i="9" s="1"/>
  <c r="H87" i="8"/>
  <c r="H88" i="8" s="1"/>
  <c r="H13" i="8" s="1"/>
  <c r="Y87" i="4"/>
  <c r="Y88" i="4" s="1"/>
  <c r="Y13" i="4" s="1"/>
  <c r="Y14" i="4" s="1"/>
  <c r="N39" i="14"/>
  <c r="E18" i="3"/>
  <c r="E19" i="3" s="1"/>
  <c r="J87" i="10"/>
  <c r="J88" i="10" s="1"/>
  <c r="J13" i="10" s="1"/>
  <c r="F39" i="11"/>
  <c r="K87" i="14"/>
  <c r="K88" i="14" s="1"/>
  <c r="K13" i="14" s="1"/>
  <c r="AF87" i="6"/>
  <c r="AF88" i="6" s="1"/>
  <c r="AF13" i="6" s="1"/>
  <c r="AD39" i="5"/>
  <c r="P87" i="4"/>
  <c r="P88" i="4" s="1"/>
  <c r="P13" i="4" s="1"/>
  <c r="P14" i="4" s="1"/>
  <c r="E87" i="15"/>
  <c r="E88" i="15" s="1"/>
  <c r="W87" i="4"/>
  <c r="W88" i="4" s="1"/>
  <c r="W13" i="4" s="1"/>
  <c r="W14" i="4" s="1"/>
  <c r="X17" i="4"/>
  <c r="AH87" i="10"/>
  <c r="AH88" i="10" s="1"/>
  <c r="I39" i="11"/>
  <c r="N39" i="5"/>
  <c r="N87" i="10"/>
  <c r="N88" i="10" s="1"/>
  <c r="N13" i="10" s="1"/>
  <c r="N14" i="10" s="1"/>
  <c r="V87" i="10"/>
  <c r="V88" i="10" s="1"/>
  <c r="V13" i="10" s="1"/>
  <c r="V14" i="10" s="1"/>
  <c r="L87" i="12"/>
  <c r="L88" i="12" s="1"/>
  <c r="L13" i="12" s="1"/>
  <c r="AG87" i="11"/>
  <c r="AG88" i="11" s="1"/>
  <c r="AG13" i="11" s="1"/>
  <c r="AG14" i="11" s="1"/>
  <c r="K87" i="7"/>
  <c r="K88" i="7" s="1"/>
  <c r="E87" i="5"/>
  <c r="E88" i="5" s="1"/>
  <c r="E13" i="5" s="1"/>
  <c r="N87" i="15"/>
  <c r="N88" i="15" s="1"/>
  <c r="N13" i="15" s="1"/>
  <c r="N14" i="15" s="1"/>
  <c r="V87" i="11"/>
  <c r="V88" i="11" s="1"/>
  <c r="V13" i="11" s="1"/>
  <c r="V14" i="11" s="1"/>
  <c r="S87" i="9"/>
  <c r="S88" i="9" s="1"/>
  <c r="S13" i="9" s="1"/>
  <c r="S14" i="9" s="1"/>
  <c r="AA87" i="12"/>
  <c r="AA88" i="12" s="1"/>
  <c r="AA13" i="12" s="1"/>
  <c r="AA87" i="8"/>
  <c r="AA88" i="8" s="1"/>
  <c r="AA13" i="8" s="1"/>
  <c r="H87" i="14"/>
  <c r="H88" i="14" s="1"/>
  <c r="H13" i="14" s="1"/>
  <c r="N87" i="4"/>
  <c r="N88" i="4" s="1"/>
  <c r="N13" i="4" s="1"/>
  <c r="N14" i="4" s="1"/>
  <c r="Y87" i="11"/>
  <c r="Y88" i="11" s="1"/>
  <c r="Y13" i="11" s="1"/>
  <c r="R87" i="4"/>
  <c r="R88" i="4" s="1"/>
  <c r="R13" i="4" s="1"/>
  <c r="R14" i="4" s="1"/>
  <c r="AC87" i="15"/>
  <c r="AC88" i="15" s="1"/>
  <c r="AC13" i="15" s="1"/>
  <c r="AC14" i="15" s="1"/>
  <c r="AA87" i="13"/>
  <c r="AA88" i="13" s="1"/>
  <c r="AA13" i="13" s="1"/>
  <c r="AA14" i="13" s="1"/>
  <c r="T87" i="15"/>
  <c r="T88" i="15" s="1"/>
  <c r="T13" i="15" s="1"/>
  <c r="AD87" i="4"/>
  <c r="AD88" i="4" s="1"/>
  <c r="AD13" i="4" s="1"/>
  <c r="AD14" i="4" s="1"/>
  <c r="H87" i="12"/>
  <c r="H88" i="12" s="1"/>
  <c r="H13" i="12" s="1"/>
  <c r="S87" i="4"/>
  <c r="S88" i="4" s="1"/>
  <c r="S13" i="4" s="1"/>
  <c r="S14" i="4" s="1"/>
  <c r="T87" i="10"/>
  <c r="T88" i="10" s="1"/>
  <c r="T13" i="10" s="1"/>
  <c r="AG87" i="13"/>
  <c r="AG88" i="13" s="1"/>
  <c r="AG13" i="13" s="1"/>
  <c r="AG14" i="13" s="1"/>
  <c r="U87" i="13"/>
  <c r="U88" i="13" s="1"/>
  <c r="U13" i="13" s="1"/>
  <c r="U14" i="13" s="1"/>
  <c r="N87" i="11"/>
  <c r="N88" i="11" s="1"/>
  <c r="N13" i="11" s="1"/>
  <c r="N14" i="11" s="1"/>
  <c r="AA87" i="11"/>
  <c r="AA88" i="11" s="1"/>
  <c r="AA13" i="11" s="1"/>
  <c r="AA14" i="11" s="1"/>
  <c r="Y87" i="12"/>
  <c r="Y88" i="12" s="1"/>
  <c r="Y13" i="12" s="1"/>
  <c r="Y14" i="12" s="1"/>
  <c r="Q87" i="9"/>
  <c r="Q88" i="9" s="1"/>
  <c r="Q13" i="9" s="1"/>
  <c r="AE87" i="11"/>
  <c r="AE88" i="11" s="1"/>
  <c r="AE13" i="11" s="1"/>
  <c r="K87" i="4"/>
  <c r="K88" i="4" s="1"/>
  <c r="K13" i="4" s="1"/>
  <c r="K14" i="4" s="1"/>
  <c r="V87" i="12"/>
  <c r="V88" i="12" s="1"/>
  <c r="V13" i="12" s="1"/>
  <c r="V14" i="12" s="1"/>
  <c r="U87" i="7"/>
  <c r="U88" i="7" s="1"/>
  <c r="U13" i="7" s="1"/>
  <c r="AA87" i="14"/>
  <c r="AA88" i="14" s="1"/>
  <c r="AA13" i="14" s="1"/>
  <c r="Z87" i="4"/>
  <c r="Z88" i="4" s="1"/>
  <c r="Z13" i="4" s="1"/>
  <c r="Z14" i="4" s="1"/>
  <c r="AE87" i="14"/>
  <c r="AE88" i="14" s="1"/>
  <c r="AE13" i="14" s="1"/>
  <c r="W87" i="14"/>
  <c r="W88" i="14" s="1"/>
  <c r="W13" i="14" s="1"/>
  <c r="W14" i="14" s="1"/>
  <c r="Z87" i="9"/>
  <c r="Z88" i="9" s="1"/>
  <c r="Z13" i="9" s="1"/>
  <c r="K39" i="5"/>
  <c r="AC87" i="14"/>
  <c r="AC88" i="14" s="1"/>
  <c r="AC13" i="14" s="1"/>
  <c r="AC14" i="14" s="1"/>
  <c r="Q87" i="14"/>
  <c r="Q88" i="14" s="1"/>
  <c r="Q13" i="14" s="1"/>
  <c r="Q14" i="14" s="1"/>
  <c r="AD87" i="10"/>
  <c r="AD88" i="10" s="1"/>
  <c r="AD13" i="10" s="1"/>
  <c r="U87" i="5"/>
  <c r="U88" i="5" s="1"/>
  <c r="U13" i="5" s="1"/>
  <c r="M87" i="13"/>
  <c r="M88" i="13" s="1"/>
  <c r="M13" i="13" s="1"/>
  <c r="AC87" i="4"/>
  <c r="AC88" i="4" s="1"/>
  <c r="AC13" i="4" s="1"/>
  <c r="K87" i="9"/>
  <c r="K88" i="9" s="1"/>
  <c r="L87" i="4"/>
  <c r="L88" i="4" s="1"/>
  <c r="L13" i="4" s="1"/>
  <c r="L14" i="4" s="1"/>
  <c r="AE87" i="7"/>
  <c r="AE88" i="7" s="1"/>
  <c r="AE13" i="7" s="1"/>
  <c r="AC87" i="7"/>
  <c r="AC88" i="7" s="1"/>
  <c r="AC13" i="7" s="1"/>
  <c r="AC14" i="7" s="1"/>
  <c r="AI15" i="4"/>
  <c r="J39" i="5"/>
  <c r="O87" i="7"/>
  <c r="O88" i="7" s="1"/>
  <c r="O13" i="7" s="1"/>
  <c r="M87" i="5"/>
  <c r="M88" i="5" s="1"/>
  <c r="M13" i="5" s="1"/>
  <c r="S87" i="7"/>
  <c r="S88" i="7" s="1"/>
  <c r="S13" i="7" s="1"/>
  <c r="S14" i="7" s="1"/>
  <c r="AA87" i="5"/>
  <c r="AA88" i="5" s="1"/>
  <c r="AA13" i="5" s="1"/>
  <c r="L87" i="6"/>
  <c r="L88" i="6" s="1"/>
  <c r="L13" i="6" s="1"/>
  <c r="L14" i="6" s="1"/>
  <c r="M87" i="9"/>
  <c r="M88" i="9" s="1"/>
  <c r="M13" i="9" s="1"/>
  <c r="W87" i="6"/>
  <c r="W88" i="6" s="1"/>
  <c r="W13" i="6" s="1"/>
  <c r="W14" i="6" s="1"/>
  <c r="I87" i="6"/>
  <c r="I88" i="6" s="1"/>
  <c r="I13" i="6" s="1"/>
  <c r="AG87" i="8"/>
  <c r="AG88" i="8" s="1"/>
  <c r="AG13" i="8" s="1"/>
  <c r="E87" i="7"/>
  <c r="E88" i="7" s="1"/>
  <c r="E13" i="7" s="1"/>
  <c r="AG87" i="14"/>
  <c r="AG88" i="14" s="1"/>
  <c r="AG13" i="14" s="1"/>
  <c r="AG14" i="14" s="1"/>
  <c r="W39" i="5"/>
  <c r="O87" i="6"/>
  <c r="O88" i="6" s="1"/>
  <c r="O13" i="6" s="1"/>
  <c r="O14" i="6" s="1"/>
  <c r="J87" i="8"/>
  <c r="J88" i="8" s="1"/>
  <c r="J13" i="8" s="1"/>
  <c r="J14" i="8" s="1"/>
  <c r="AD87" i="8"/>
  <c r="AD88" i="8" s="1"/>
  <c r="AD13" i="8" s="1"/>
  <c r="Y87" i="10"/>
  <c r="Y88" i="10" s="1"/>
  <c r="Y13" i="10" s="1"/>
  <c r="Y14" i="10" s="1"/>
  <c r="Y87" i="5"/>
  <c r="Y88" i="5" s="1"/>
  <c r="Y13" i="5" s="1"/>
  <c r="AF87" i="5"/>
  <c r="AF88" i="5" s="1"/>
  <c r="AF13" i="5" s="1"/>
  <c r="T87" i="5"/>
  <c r="T88" i="5" s="1"/>
  <c r="T13" i="5" s="1"/>
  <c r="G87" i="13"/>
  <c r="G88" i="13" s="1"/>
  <c r="G13" i="13" s="1"/>
  <c r="G14" i="13" s="1"/>
  <c r="P87" i="5"/>
  <c r="P88" i="5" s="1"/>
  <c r="P13" i="5" s="1"/>
  <c r="AB87" i="6"/>
  <c r="AB88" i="6" s="1"/>
  <c r="AB13" i="6" s="1"/>
  <c r="AB14" i="6" s="1"/>
  <c r="I39" i="8"/>
  <c r="S87" i="8"/>
  <c r="S88" i="8" s="1"/>
  <c r="S13" i="8" s="1"/>
  <c r="T87" i="11"/>
  <c r="T88" i="11" s="1"/>
  <c r="T13" i="11" s="1"/>
  <c r="T14" i="11" s="1"/>
  <c r="V87" i="8"/>
  <c r="V88" i="8" s="1"/>
  <c r="V13" i="8" s="1"/>
  <c r="V14" i="8" s="1"/>
  <c r="O87" i="4"/>
  <c r="O88" i="4" s="1"/>
  <c r="O13" i="4" s="1"/>
  <c r="O14" i="4" s="1"/>
  <c r="T87" i="6"/>
  <c r="T88" i="6" s="1"/>
  <c r="T13" i="6" s="1"/>
  <c r="AH17" i="4"/>
  <c r="AH39" i="4"/>
  <c r="AE39" i="4" l="1"/>
  <c r="E14" i="5"/>
  <c r="E17" i="5" s="1"/>
  <c r="L14" i="13"/>
  <c r="L17" i="13" s="1"/>
  <c r="W14" i="15"/>
  <c r="W17" i="15" s="1"/>
  <c r="S14" i="15"/>
  <c r="S17" i="15" s="1"/>
  <c r="I14" i="10"/>
  <c r="I17" i="10" s="1"/>
  <c r="Z14" i="6"/>
  <c r="Z17" i="6" s="1"/>
  <c r="N14" i="8"/>
  <c r="N17" i="8" s="1"/>
  <c r="V14" i="5"/>
  <c r="V17" i="5" s="1"/>
  <c r="K14" i="13"/>
  <c r="K17" i="13" s="1"/>
  <c r="F14" i="13"/>
  <c r="F17" i="13" s="1"/>
  <c r="E14" i="10"/>
  <c r="E17" i="10" s="1"/>
  <c r="U39" i="4"/>
  <c r="U14" i="4"/>
  <c r="U17" i="4" s="1"/>
  <c r="AF14" i="5"/>
  <c r="AF17" i="5" s="1"/>
  <c r="M14" i="5"/>
  <c r="M17" i="5" s="1"/>
  <c r="Y14" i="5"/>
  <c r="Y17" i="5" s="1"/>
  <c r="AC14" i="4"/>
  <c r="AC17" i="4" s="1"/>
  <c r="AE14" i="11"/>
  <c r="AE17" i="11" s="1"/>
  <c r="AE14" i="6"/>
  <c r="AE17" i="6" s="1"/>
  <c r="Z14" i="8"/>
  <c r="Z17" i="8" s="1"/>
  <c r="S14" i="11"/>
  <c r="S17" i="11" s="1"/>
  <c r="Y14" i="15"/>
  <c r="Y17" i="15" s="1"/>
  <c r="T39" i="4"/>
  <c r="T14" i="4"/>
  <c r="T17" i="4" s="1"/>
  <c r="R14" i="7"/>
  <c r="R17" i="7" s="1"/>
  <c r="W14" i="9"/>
  <c r="W17" i="9" s="1"/>
  <c r="M39" i="4"/>
  <c r="M14" i="4"/>
  <c r="M17" i="4" s="1"/>
  <c r="AF14" i="9"/>
  <c r="AF17" i="9" s="1"/>
  <c r="P14" i="9"/>
  <c r="P17" i="9" s="1"/>
  <c r="AA14" i="15"/>
  <c r="AA17" i="15" s="1"/>
  <c r="AG14" i="8"/>
  <c r="AG17" i="8" s="1"/>
  <c r="AB17" i="6"/>
  <c r="AG17" i="11"/>
  <c r="J14" i="7"/>
  <c r="J17" i="7" s="1"/>
  <c r="Q14" i="13"/>
  <c r="Q17" i="13" s="1"/>
  <c r="V14" i="6"/>
  <c r="V17" i="6" s="1"/>
  <c r="E14" i="12"/>
  <c r="E17" i="12" s="1"/>
  <c r="S14" i="13"/>
  <c r="S17" i="13" s="1"/>
  <c r="P14" i="12"/>
  <c r="P17" i="12" s="1"/>
  <c r="Z14" i="5"/>
  <c r="Z17" i="5" s="1"/>
  <c r="AG14" i="4"/>
  <c r="AG17" i="4" s="1"/>
  <c r="AC14" i="5"/>
  <c r="AC17" i="5" s="1"/>
  <c r="Y17" i="10"/>
  <c r="W17" i="14"/>
  <c r="P14" i="5"/>
  <c r="P17" i="5" s="1"/>
  <c r="W17" i="6"/>
  <c r="U14" i="5"/>
  <c r="U17" i="5" s="1"/>
  <c r="AE14" i="14"/>
  <c r="AE17" i="14" s="1"/>
  <c r="Y17" i="12"/>
  <c r="AC14" i="13"/>
  <c r="AC17" i="13" s="1"/>
  <c r="AF17" i="12"/>
  <c r="Y14" i="14"/>
  <c r="Y17" i="14" s="1"/>
  <c r="AD14" i="6"/>
  <c r="AD17" i="6" s="1"/>
  <c r="J14" i="4"/>
  <c r="J17" i="4" s="1"/>
  <c r="Q14" i="8"/>
  <c r="Q17" i="8" s="1"/>
  <c r="Y14" i="6"/>
  <c r="Y17" i="6" s="1"/>
  <c r="G14" i="10"/>
  <c r="G17" i="10" s="1"/>
  <c r="AA39" i="4"/>
  <c r="AA14" i="4"/>
  <c r="AA17" i="4" s="1"/>
  <c r="S14" i="14"/>
  <c r="S17" i="14" s="1"/>
  <c r="V39" i="4"/>
  <c r="V14" i="4"/>
  <c r="V17" i="4" s="1"/>
  <c r="R14" i="5"/>
  <c r="R17" i="5" s="1"/>
  <c r="Y14" i="11"/>
  <c r="Y17" i="11" s="1"/>
  <c r="H14" i="14"/>
  <c r="H17" i="14" s="1"/>
  <c r="J17" i="8"/>
  <c r="AA17" i="11"/>
  <c r="T14" i="15"/>
  <c r="T17" i="15" s="1"/>
  <c r="AA14" i="12"/>
  <c r="AA17" i="12" s="1"/>
  <c r="V17" i="10"/>
  <c r="J14" i="13"/>
  <c r="J17" i="13" s="1"/>
  <c r="W14" i="7"/>
  <c r="W17" i="7" s="1"/>
  <c r="G14" i="15"/>
  <c r="G17" i="15" s="1"/>
  <c r="X14" i="9"/>
  <c r="X17" i="9" s="1"/>
  <c r="J14" i="9"/>
  <c r="J17" i="9" s="1"/>
  <c r="H14" i="15"/>
  <c r="H17" i="15" s="1"/>
  <c r="AB14" i="7"/>
  <c r="AB17" i="7" s="1"/>
  <c r="U14" i="12"/>
  <c r="U17" i="12" s="1"/>
  <c r="G14" i="8"/>
  <c r="G17" i="8" s="1"/>
  <c r="X14" i="5"/>
  <c r="X17" i="5" s="1"/>
  <c r="AD14" i="5"/>
  <c r="AD17" i="5" s="1"/>
  <c r="H14" i="12"/>
  <c r="H17" i="12" s="1"/>
  <c r="Z14" i="9"/>
  <c r="Z17" i="9" s="1"/>
  <c r="E14" i="7"/>
  <c r="E17" i="7" s="1"/>
  <c r="AC17" i="7"/>
  <c r="N17" i="11"/>
  <c r="N17" i="10"/>
  <c r="H14" i="8"/>
  <c r="H17" i="8" s="1"/>
  <c r="X14" i="15"/>
  <c r="X17" i="15" s="1"/>
  <c r="AD14" i="13"/>
  <c r="AD17" i="13" s="1"/>
  <c r="AB14" i="15"/>
  <c r="AB17" i="15" s="1"/>
  <c r="O14" i="13"/>
  <c r="O17" i="13" s="1"/>
  <c r="Q14" i="11"/>
  <c r="Q17" i="11" s="1"/>
  <c r="J14" i="12"/>
  <c r="J17" i="12" s="1"/>
  <c r="L14" i="11"/>
  <c r="L17" i="11" s="1"/>
  <c r="H14" i="7"/>
  <c r="H17" i="7" s="1"/>
  <c r="AD14" i="9"/>
  <c r="AD17" i="9" s="1"/>
  <c r="E14" i="11"/>
  <c r="E17" i="11" s="1"/>
  <c r="Z14" i="14"/>
  <c r="Z17" i="14" s="1"/>
  <c r="Q14" i="12"/>
  <c r="Q17" i="12" s="1"/>
  <c r="L14" i="5"/>
  <c r="L17" i="5" s="1"/>
  <c r="I14" i="11"/>
  <c r="I17" i="11" s="1"/>
  <c r="T14" i="6"/>
  <c r="T17" i="6" s="1"/>
  <c r="J14" i="10"/>
  <c r="J17" i="10" s="1"/>
  <c r="AA14" i="8"/>
  <c r="AA17" i="8" s="1"/>
  <c r="AD14" i="8"/>
  <c r="AD17" i="8" s="1"/>
  <c r="L17" i="6"/>
  <c r="AA17" i="13"/>
  <c r="V17" i="8"/>
  <c r="G17" i="13"/>
  <c r="AA14" i="5"/>
  <c r="AA17" i="5" s="1"/>
  <c r="AE14" i="7"/>
  <c r="AE17" i="7" s="1"/>
  <c r="AC17" i="14"/>
  <c r="U17" i="13"/>
  <c r="AC17" i="15"/>
  <c r="V17" i="11"/>
  <c r="I14" i="9"/>
  <c r="I17" i="9" s="1"/>
  <c r="Q14" i="10"/>
  <c r="Q17" i="10" s="1"/>
  <c r="G14" i="7"/>
  <c r="G17" i="7" s="1"/>
  <c r="R14" i="12"/>
  <c r="R17" i="12" s="1"/>
  <c r="R14" i="10"/>
  <c r="R17" i="10" s="1"/>
  <c r="O14" i="14"/>
  <c r="O17" i="14" s="1"/>
  <c r="Q14" i="15"/>
  <c r="Q17" i="15" s="1"/>
  <c r="T14" i="10"/>
  <c r="T17" i="10" s="1"/>
  <c r="AG14" i="9"/>
  <c r="AG17" i="9" s="1"/>
  <c r="U14" i="7"/>
  <c r="U17" i="7" s="1"/>
  <c r="S14" i="8"/>
  <c r="S17" i="8" s="1"/>
  <c r="L14" i="12"/>
  <c r="L17" i="12" s="1"/>
  <c r="Q14" i="9"/>
  <c r="Q17" i="9" s="1"/>
  <c r="M14" i="9"/>
  <c r="M17" i="9" s="1"/>
  <c r="AF14" i="13"/>
  <c r="AF17" i="13" s="1"/>
  <c r="O17" i="6"/>
  <c r="Q17" i="14"/>
  <c r="S17" i="9"/>
  <c r="T17" i="11"/>
  <c r="T14" i="5"/>
  <c r="T17" i="5" s="1"/>
  <c r="AG17" i="14"/>
  <c r="S17" i="7"/>
  <c r="V17" i="12"/>
  <c r="AG17" i="13"/>
  <c r="N17" i="15"/>
  <c r="R14" i="15"/>
  <c r="R17" i="15" s="1"/>
  <c r="I14" i="13"/>
  <c r="I17" i="13" s="1"/>
  <c r="U14" i="14"/>
  <c r="U17" i="14" s="1"/>
  <c r="AC14" i="9"/>
  <c r="AC17" i="9" s="1"/>
  <c r="S14" i="6"/>
  <c r="S17" i="6" s="1"/>
  <c r="I14" i="15"/>
  <c r="I17" i="15" s="1"/>
  <c r="K14" i="15"/>
  <c r="K17" i="15" s="1"/>
  <c r="AE14" i="5"/>
  <c r="AE17" i="5" s="1"/>
  <c r="I14" i="6"/>
  <c r="I17" i="6" s="1"/>
  <c r="AA14" i="14"/>
  <c r="AA17" i="14" s="1"/>
  <c r="O14" i="7"/>
  <c r="O17" i="7" s="1"/>
  <c r="AD14" i="10"/>
  <c r="AD17" i="10" s="1"/>
  <c r="M14" i="13"/>
  <c r="M17" i="13" s="1"/>
  <c r="AF14" i="6"/>
  <c r="AF17" i="6" s="1"/>
  <c r="K14" i="14"/>
  <c r="K17" i="14" s="1"/>
  <c r="AI15" i="13"/>
  <c r="N32" i="20" s="1"/>
  <c r="V16" i="16" s="1"/>
  <c r="AI15" i="8"/>
  <c r="I32" i="20" s="1"/>
  <c r="V11" i="16" s="1"/>
  <c r="AI15" i="6"/>
  <c r="G32" i="20" s="1"/>
  <c r="V9" i="16" s="1"/>
  <c r="AI15" i="10"/>
  <c r="K32" i="20" s="1"/>
  <c r="V13" i="16" s="1"/>
  <c r="AI15" i="14"/>
  <c r="O32" i="20" s="1"/>
  <c r="V17" i="16" s="1"/>
  <c r="AA39" i="15"/>
  <c r="X17" i="11"/>
  <c r="AI15" i="11"/>
  <c r="L32" i="20" s="1"/>
  <c r="V14" i="16" s="1"/>
  <c r="AI15" i="15"/>
  <c r="P32" i="20" s="1"/>
  <c r="V18" i="16" s="1"/>
  <c r="AI15" i="7"/>
  <c r="H32" i="20" s="1"/>
  <c r="V10" i="16" s="1"/>
  <c r="Y13" i="9"/>
  <c r="X13" i="7"/>
  <c r="G13" i="6"/>
  <c r="F13" i="12"/>
  <c r="F13" i="9"/>
  <c r="F13" i="8"/>
  <c r="Z13" i="7"/>
  <c r="K13" i="12"/>
  <c r="E13" i="6"/>
  <c r="N13" i="12"/>
  <c r="P13" i="11"/>
  <c r="S13" i="12"/>
  <c r="O13" i="12"/>
  <c r="AE13" i="9"/>
  <c r="U13" i="8"/>
  <c r="Y13" i="8"/>
  <c r="H13" i="5"/>
  <c r="P13" i="8"/>
  <c r="K13" i="11"/>
  <c r="X13" i="10"/>
  <c r="X13" i="8"/>
  <c r="Z13" i="15"/>
  <c r="Q13" i="6"/>
  <c r="M13" i="7"/>
  <c r="R13" i="8"/>
  <c r="M13" i="10"/>
  <c r="U13" i="9"/>
  <c r="O13" i="8"/>
  <c r="G13" i="14"/>
  <c r="S13" i="5"/>
  <c r="T13" i="14"/>
  <c r="AE13" i="13"/>
  <c r="J13" i="14"/>
  <c r="K13" i="7"/>
  <c r="F13" i="10"/>
  <c r="M13" i="11"/>
  <c r="N13" i="6"/>
  <c r="R13" i="13"/>
  <c r="AC13" i="11"/>
  <c r="AE13" i="12"/>
  <c r="V13" i="14"/>
  <c r="I13" i="5"/>
  <c r="AB13" i="5"/>
  <c r="V13" i="9"/>
  <c r="F13" i="5"/>
  <c r="Y13" i="13"/>
  <c r="O13" i="5"/>
  <c r="O13" i="9"/>
  <c r="AA13" i="7"/>
  <c r="AG13" i="12"/>
  <c r="X13" i="13"/>
  <c r="G13" i="12"/>
  <c r="M13" i="15"/>
  <c r="N13" i="7"/>
  <c r="Z13" i="13"/>
  <c r="H13" i="9"/>
  <c r="P13" i="10"/>
  <c r="P13" i="13"/>
  <c r="F13" i="6"/>
  <c r="AB13" i="9"/>
  <c r="K13" i="9"/>
  <c r="L13" i="10"/>
  <c r="E13" i="15"/>
  <c r="AE39" i="5"/>
  <c r="AD13" i="11"/>
  <c r="I13" i="7"/>
  <c r="W13" i="13"/>
  <c r="T13" i="12"/>
  <c r="AA13" i="6"/>
  <c r="G13" i="9"/>
  <c r="L13" i="15"/>
  <c r="P13" i="14"/>
  <c r="AH13" i="10"/>
  <c r="R13" i="11"/>
  <c r="AC13" i="10"/>
  <c r="T13" i="13"/>
  <c r="H13" i="6"/>
  <c r="Y13" i="7"/>
  <c r="AC13" i="8"/>
  <c r="E13" i="13"/>
  <c r="P13" i="15"/>
  <c r="AH13" i="8"/>
  <c r="X13" i="12"/>
  <c r="J13" i="15"/>
  <c r="J13" i="11"/>
  <c r="Q13" i="5"/>
  <c r="R13" i="6"/>
  <c r="G13" i="5"/>
  <c r="S13" i="10"/>
  <c r="R39" i="5"/>
  <c r="P39" i="9"/>
  <c r="D103" i="15"/>
  <c r="D102" i="15"/>
  <c r="D106" i="15"/>
  <c r="D107" i="15"/>
  <c r="D101" i="15"/>
  <c r="D104" i="15"/>
  <c r="D105" i="15"/>
  <c r="D101" i="10"/>
  <c r="D107" i="10"/>
  <c r="D104" i="10"/>
  <c r="D105" i="10"/>
  <c r="D106" i="10"/>
  <c r="D102" i="10"/>
  <c r="D103" i="10"/>
  <c r="D106" i="12"/>
  <c r="D107" i="12"/>
  <c r="D101" i="12"/>
  <c r="D105" i="12"/>
  <c r="D102" i="12"/>
  <c r="D103" i="12"/>
  <c r="D104" i="12"/>
  <c r="X39" i="5"/>
  <c r="AG39" i="4"/>
  <c r="Y39" i="6"/>
  <c r="S39" i="11"/>
  <c r="P39" i="12"/>
  <c r="V39" i="6"/>
  <c r="AD39" i="9"/>
  <c r="G39" i="8"/>
  <c r="Q39" i="15"/>
  <c r="I39" i="10"/>
  <c r="J39" i="7"/>
  <c r="S39" i="14"/>
  <c r="Z39" i="14"/>
  <c r="W39" i="9"/>
  <c r="O39" i="14"/>
  <c r="L39" i="5"/>
  <c r="AD39" i="6"/>
  <c r="Z39" i="5"/>
  <c r="AF39" i="9"/>
  <c r="L39" i="11"/>
  <c r="AB39" i="7"/>
  <c r="AC87" i="12"/>
  <c r="AC88" i="12" s="1"/>
  <c r="D103" i="9"/>
  <c r="D104" i="9"/>
  <c r="D105" i="9"/>
  <c r="D106" i="9"/>
  <c r="D107" i="9"/>
  <c r="D101" i="9"/>
  <c r="D102" i="9"/>
  <c r="D101" i="8"/>
  <c r="D102" i="8"/>
  <c r="D104" i="8"/>
  <c r="D107" i="8"/>
  <c r="D103" i="8"/>
  <c r="D105" i="8"/>
  <c r="D106" i="8"/>
  <c r="Y39" i="15"/>
  <c r="Q39" i="12"/>
  <c r="K39" i="13"/>
  <c r="G39" i="10"/>
  <c r="U39" i="12"/>
  <c r="K39" i="15"/>
  <c r="X39" i="11"/>
  <c r="Z39" i="6"/>
  <c r="E39" i="10"/>
  <c r="R39" i="12"/>
  <c r="AA87" i="10"/>
  <c r="AA88" i="10" s="1"/>
  <c r="AA13" i="10" s="1"/>
  <c r="U39" i="14"/>
  <c r="S39" i="6"/>
  <c r="F39" i="13"/>
  <c r="J39" i="4"/>
  <c r="Q39" i="8"/>
  <c r="N39" i="8"/>
  <c r="E39" i="11"/>
  <c r="H39" i="7"/>
  <c r="AF39" i="12"/>
  <c r="AG39" i="9"/>
  <c r="AC39" i="9"/>
  <c r="W39" i="7"/>
  <c r="G39" i="15"/>
  <c r="Q39" i="11"/>
  <c r="I39" i="15"/>
  <c r="J39" i="9"/>
  <c r="W39" i="15"/>
  <c r="P87" i="7"/>
  <c r="P88" i="7" s="1"/>
  <c r="P13" i="7" s="1"/>
  <c r="R39" i="7"/>
  <c r="H87" i="13"/>
  <c r="H88" i="13" s="1"/>
  <c r="H13" i="13" s="1"/>
  <c r="Z87" i="10"/>
  <c r="Z88" i="10" s="1"/>
  <c r="Z13" i="10" s="1"/>
  <c r="V39" i="5"/>
  <c r="R39" i="10"/>
  <c r="X39" i="9"/>
  <c r="J87" i="6"/>
  <c r="J88" i="6" s="1"/>
  <c r="J13" i="6" s="1"/>
  <c r="AB87" i="12"/>
  <c r="AB88" i="12" s="1"/>
  <c r="E39" i="12"/>
  <c r="H39" i="15"/>
  <c r="AD87" i="15"/>
  <c r="AD88" i="15" s="1"/>
  <c r="AD13" i="15" s="1"/>
  <c r="AH87" i="13"/>
  <c r="AH88" i="13" s="1"/>
  <c r="AH13" i="13" s="1"/>
  <c r="AH14" i="13" s="1"/>
  <c r="S39" i="13"/>
  <c r="Q39" i="13"/>
  <c r="AB39" i="15"/>
  <c r="S39" i="15"/>
  <c r="G87" i="11"/>
  <c r="G88" i="11" s="1"/>
  <c r="G13" i="11" s="1"/>
  <c r="AH87" i="15"/>
  <c r="AH88" i="15" s="1"/>
  <c r="I39" i="13"/>
  <c r="Z39" i="8"/>
  <c r="J39" i="12"/>
  <c r="AF39" i="13"/>
  <c r="AE87" i="8"/>
  <c r="AE88" i="8" s="1"/>
  <c r="AE13" i="8" s="1"/>
  <c r="K87" i="8"/>
  <c r="K88" i="8" s="1"/>
  <c r="K13" i="8" s="1"/>
  <c r="AB87" i="13"/>
  <c r="AB88" i="13" s="1"/>
  <c r="AB13" i="13" s="1"/>
  <c r="L39" i="13"/>
  <c r="AE39" i="6"/>
  <c r="Y39" i="14"/>
  <c r="G39" i="7"/>
  <c r="O39" i="13"/>
  <c r="AC39" i="13"/>
  <c r="AH87" i="11"/>
  <c r="AH88" i="11" s="1"/>
  <c r="AD39" i="13"/>
  <c r="AH87" i="6"/>
  <c r="AH88" i="6" s="1"/>
  <c r="J39" i="13"/>
  <c r="AE87" i="15"/>
  <c r="AE88" i="15" s="1"/>
  <c r="AE13" i="15" s="1"/>
  <c r="L87" i="8"/>
  <c r="L88" i="8" s="1"/>
  <c r="X39" i="15"/>
  <c r="Q39" i="10"/>
  <c r="U87" i="15"/>
  <c r="U88" i="15" s="1"/>
  <c r="E87" i="8"/>
  <c r="E88" i="8" s="1"/>
  <c r="W87" i="8"/>
  <c r="W88" i="8" s="1"/>
  <c r="W13" i="8" s="1"/>
  <c r="AF87" i="8"/>
  <c r="AF88" i="8" s="1"/>
  <c r="L87" i="9"/>
  <c r="L88" i="9" s="1"/>
  <c r="L13" i="9" s="1"/>
  <c r="AD87" i="12"/>
  <c r="AD88" i="12" s="1"/>
  <c r="AD13" i="12" s="1"/>
  <c r="K87" i="6"/>
  <c r="K88" i="6" s="1"/>
  <c r="K13" i="6" s="1"/>
  <c r="U87" i="10"/>
  <c r="U88" i="10" s="1"/>
  <c r="U13" i="10" s="1"/>
  <c r="L87" i="7"/>
  <c r="L88" i="7" s="1"/>
  <c r="L13" i="7" s="1"/>
  <c r="E87" i="9"/>
  <c r="E88" i="9" s="1"/>
  <c r="E13" i="9" s="1"/>
  <c r="AF87" i="15"/>
  <c r="AF88" i="15" s="1"/>
  <c r="AF13" i="15" s="1"/>
  <c r="E87" i="14"/>
  <c r="E88" i="14" s="1"/>
  <c r="E13" i="14" s="1"/>
  <c r="N87" i="13"/>
  <c r="N88" i="13" s="1"/>
  <c r="T87" i="8"/>
  <c r="T88" i="8" s="1"/>
  <c r="T13" i="8" s="1"/>
  <c r="R87" i="9"/>
  <c r="R88" i="9" s="1"/>
  <c r="F87" i="7"/>
  <c r="F88" i="7" s="1"/>
  <c r="F13" i="7" s="1"/>
  <c r="AF87" i="11"/>
  <c r="AF88" i="11" s="1"/>
  <c r="AF13" i="11" s="1"/>
  <c r="Z87" i="12"/>
  <c r="Z88" i="12" s="1"/>
  <c r="Z13" i="12" s="1"/>
  <c r="I39" i="9"/>
  <c r="R39" i="15"/>
  <c r="F87" i="15"/>
  <c r="F88" i="15" s="1"/>
  <c r="F13" i="15" s="1"/>
  <c r="O87" i="15"/>
  <c r="O88" i="15" s="1"/>
  <c r="O13" i="15" s="1"/>
  <c r="K87" i="10"/>
  <c r="K88" i="10" s="1"/>
  <c r="K13" i="10" s="1"/>
  <c r="U87" i="11"/>
  <c r="U88" i="11" s="1"/>
  <c r="U13" i="11" s="1"/>
  <c r="AG87" i="10"/>
  <c r="AG88" i="10" s="1"/>
  <c r="AG13" i="10" s="1"/>
  <c r="AG14" i="10" s="1"/>
  <c r="F87" i="14"/>
  <c r="F88" i="14" s="1"/>
  <c r="F13" i="14" s="1"/>
  <c r="V87" i="15"/>
  <c r="V88" i="15" s="1"/>
  <c r="V13" i="15" s="1"/>
  <c r="H39" i="8"/>
  <c r="L87" i="14"/>
  <c r="L88" i="14" s="1"/>
  <c r="L13" i="14" s="1"/>
  <c r="I87" i="12"/>
  <c r="I88" i="12" s="1"/>
  <c r="I13" i="12" s="1"/>
  <c r="O87" i="10"/>
  <c r="O88" i="10" s="1"/>
  <c r="O13" i="10" s="1"/>
  <c r="AD87" i="7"/>
  <c r="AD88" i="7" s="1"/>
  <c r="AD13" i="7" s="1"/>
  <c r="AB87" i="10"/>
  <c r="AB88" i="10" s="1"/>
  <c r="AB13" i="10" s="1"/>
  <c r="AA87" i="9"/>
  <c r="AA88" i="9" s="1"/>
  <c r="AA13" i="9" s="1"/>
  <c r="W87" i="11"/>
  <c r="W88" i="11" s="1"/>
  <c r="W13" i="11" s="1"/>
  <c r="I87" i="14"/>
  <c r="I88" i="14" s="1"/>
  <c r="I13" i="14" s="1"/>
  <c r="AE87" i="10"/>
  <c r="AE88" i="10" s="1"/>
  <c r="AE13" i="10" s="1"/>
  <c r="W87" i="10"/>
  <c r="W88" i="10" s="1"/>
  <c r="W13" i="10" s="1"/>
  <c r="Q87" i="7"/>
  <c r="Q88" i="7" s="1"/>
  <c r="Q13" i="7" s="1"/>
  <c r="AC87" i="6"/>
  <c r="AC88" i="6" s="1"/>
  <c r="AC13" i="6" s="1"/>
  <c r="AB87" i="11"/>
  <c r="AB88" i="11" s="1"/>
  <c r="AB13" i="11" s="1"/>
  <c r="U87" i="6"/>
  <c r="U88" i="6" s="1"/>
  <c r="U13" i="6" s="1"/>
  <c r="T87" i="9"/>
  <c r="T88" i="9" s="1"/>
  <c r="T13" i="9" s="1"/>
  <c r="Z87" i="11"/>
  <c r="Z88" i="11" s="1"/>
  <c r="Z13" i="11" s="1"/>
  <c r="M87" i="6"/>
  <c r="M88" i="6" s="1"/>
  <c r="M13" i="6" s="1"/>
  <c r="O87" i="11"/>
  <c r="O88" i="11" s="1"/>
  <c r="O13" i="11" s="1"/>
  <c r="R87" i="14"/>
  <c r="R88" i="14" s="1"/>
  <c r="R13" i="14" s="1"/>
  <c r="AD87" i="14"/>
  <c r="AD88" i="14" s="1"/>
  <c r="AD13" i="14" s="1"/>
  <c r="T87" i="7"/>
  <c r="T88" i="7" s="1"/>
  <c r="T13" i="7" s="1"/>
  <c r="M87" i="12"/>
  <c r="M88" i="12" s="1"/>
  <c r="M13" i="12" s="1"/>
  <c r="AB87" i="14"/>
  <c r="AB88" i="14" s="1"/>
  <c r="AB13" i="14" s="1"/>
  <c r="X87" i="14"/>
  <c r="X88" i="14" s="1"/>
  <c r="X13" i="14" s="1"/>
  <c r="AB87" i="8"/>
  <c r="AB88" i="8" s="1"/>
  <c r="AB13" i="8" s="1"/>
  <c r="W87" i="12"/>
  <c r="W88" i="12" s="1"/>
  <c r="W13" i="12" s="1"/>
  <c r="M87" i="8"/>
  <c r="M88" i="8" s="1"/>
  <c r="M13" i="8" s="1"/>
  <c r="V87" i="7"/>
  <c r="V88" i="7" s="1"/>
  <c r="V13" i="7" s="1"/>
  <c r="AF87" i="14"/>
  <c r="AF88" i="14" s="1"/>
  <c r="AF13" i="14" s="1"/>
  <c r="N87" i="9"/>
  <c r="N88" i="9" s="1"/>
  <c r="N13" i="9" s="1"/>
  <c r="H87" i="11"/>
  <c r="H88" i="11" s="1"/>
  <c r="H13" i="11" s="1"/>
  <c r="V87" i="13"/>
  <c r="V88" i="13" s="1"/>
  <c r="V13" i="13" s="1"/>
  <c r="X87" i="6"/>
  <c r="X88" i="6" s="1"/>
  <c r="X13" i="6" s="1"/>
  <c r="P87" i="6"/>
  <c r="P88" i="6" s="1"/>
  <c r="P13" i="6" s="1"/>
  <c r="Y17" i="4"/>
  <c r="Y39" i="4"/>
  <c r="AF39" i="6"/>
  <c r="J39" i="10"/>
  <c r="K39" i="14"/>
  <c r="AG39" i="11"/>
  <c r="P39" i="4"/>
  <c r="P17" i="4"/>
  <c r="E39" i="5"/>
  <c r="AG87" i="6"/>
  <c r="AG88" i="6" s="1"/>
  <c r="AG13" i="6" s="1"/>
  <c r="M39" i="13"/>
  <c r="S39" i="9"/>
  <c r="AF87" i="10"/>
  <c r="AF88" i="10" s="1"/>
  <c r="AF13" i="10" s="1"/>
  <c r="W17" i="4"/>
  <c r="W39" i="4"/>
  <c r="N39" i="15"/>
  <c r="L39" i="12"/>
  <c r="AC39" i="4"/>
  <c r="N39" i="10"/>
  <c r="V39" i="10"/>
  <c r="V39" i="11"/>
  <c r="AF87" i="4"/>
  <c r="AF88" i="4" s="1"/>
  <c r="AF13" i="4" s="1"/>
  <c r="AF14" i="4" s="1"/>
  <c r="Y39" i="11"/>
  <c r="Q39" i="14"/>
  <c r="Q39" i="9"/>
  <c r="AA39" i="11"/>
  <c r="N39" i="4"/>
  <c r="N17" i="4"/>
  <c r="K17" i="4"/>
  <c r="K39" i="4"/>
  <c r="AG87" i="15"/>
  <c r="AG88" i="15" s="1"/>
  <c r="AG13" i="15" s="1"/>
  <c r="W39" i="14"/>
  <c r="AG87" i="7"/>
  <c r="AG88" i="7" s="1"/>
  <c r="AG13" i="7" s="1"/>
  <c r="AG14" i="7" s="1"/>
  <c r="N39" i="11"/>
  <c r="AG39" i="13"/>
  <c r="S39" i="4"/>
  <c r="S17" i="4"/>
  <c r="H39" i="14"/>
  <c r="AD39" i="10"/>
  <c r="AE39" i="14"/>
  <c r="U39" i="13"/>
  <c r="T39" i="10"/>
  <c r="AA39" i="13"/>
  <c r="AA39" i="8"/>
  <c r="U39" i="5"/>
  <c r="AC39" i="14"/>
  <c r="Z39" i="4"/>
  <c r="Z17" i="4"/>
  <c r="AC39" i="15"/>
  <c r="AA39" i="12"/>
  <c r="AA39" i="14"/>
  <c r="V39" i="12"/>
  <c r="Y39" i="12"/>
  <c r="H39" i="12"/>
  <c r="U39" i="7"/>
  <c r="AD39" i="4"/>
  <c r="AD17" i="4"/>
  <c r="Z39" i="9"/>
  <c r="AE39" i="11"/>
  <c r="T39" i="15"/>
  <c r="R17" i="4"/>
  <c r="R39" i="4"/>
  <c r="AG39" i="8"/>
  <c r="L39" i="6"/>
  <c r="AE39" i="7"/>
  <c r="O17" i="4"/>
  <c r="O39" i="4"/>
  <c r="J39" i="8"/>
  <c r="AA39" i="5"/>
  <c r="E32" i="20"/>
  <c r="V7" i="16" s="1"/>
  <c r="D87" i="7"/>
  <c r="D88" i="7" s="1"/>
  <c r="D13" i="7" s="1"/>
  <c r="S39" i="8"/>
  <c r="AD39" i="8"/>
  <c r="V39" i="8"/>
  <c r="H87" i="10"/>
  <c r="H88" i="10" s="1"/>
  <c r="H13" i="10" s="1"/>
  <c r="Y39" i="5"/>
  <c r="T39" i="11"/>
  <c r="AB39" i="6"/>
  <c r="P39" i="5"/>
  <c r="D87" i="5"/>
  <c r="D88" i="5" s="1"/>
  <c r="D13" i="5" s="1"/>
  <c r="D87" i="6"/>
  <c r="D88" i="6" s="1"/>
  <c r="D13" i="6" s="1"/>
  <c r="T39" i="6"/>
  <c r="O39" i="7"/>
  <c r="D87" i="14"/>
  <c r="D88" i="14" s="1"/>
  <c r="D13" i="14" s="1"/>
  <c r="I39" i="6"/>
  <c r="D87" i="11"/>
  <c r="D88" i="11" s="1"/>
  <c r="D13" i="11" s="1"/>
  <c r="AC39" i="7"/>
  <c r="AF87" i="7"/>
  <c r="AF88" i="7" s="1"/>
  <c r="AF13" i="7" s="1"/>
  <c r="T39" i="5"/>
  <c r="O39" i="6"/>
  <c r="E39" i="7"/>
  <c r="W39" i="6"/>
  <c r="S39" i="7"/>
  <c r="G39" i="13"/>
  <c r="AF39" i="5"/>
  <c r="Y39" i="10"/>
  <c r="AG39" i="14"/>
  <c r="D87" i="13"/>
  <c r="D88" i="13" s="1"/>
  <c r="D13" i="13" s="1"/>
  <c r="M39" i="9"/>
  <c r="M39" i="5"/>
  <c r="L17" i="4"/>
  <c r="L39" i="4"/>
  <c r="AF14" i="10" l="1"/>
  <c r="AF17" i="10" s="1"/>
  <c r="V14" i="15"/>
  <c r="V17" i="15" s="1"/>
  <c r="R14" i="6"/>
  <c r="R17" i="6" s="1"/>
  <c r="AC14" i="8"/>
  <c r="AC17" i="8" s="1"/>
  <c r="L14" i="15"/>
  <c r="L17" i="15" s="1"/>
  <c r="E14" i="15"/>
  <c r="E17" i="15" s="1"/>
  <c r="Z14" i="13"/>
  <c r="Z17" i="13" s="1"/>
  <c r="O14" i="5"/>
  <c r="O17" i="5" s="1"/>
  <c r="AC14" i="11"/>
  <c r="AC17" i="11" s="1"/>
  <c r="T14" i="14"/>
  <c r="T17" i="14" s="1"/>
  <c r="Q14" i="6"/>
  <c r="Q17" i="6" s="1"/>
  <c r="U14" i="8"/>
  <c r="U17" i="8" s="1"/>
  <c r="Z14" i="7"/>
  <c r="Z17" i="7" s="1"/>
  <c r="T14" i="9"/>
  <c r="T17" i="9" s="1"/>
  <c r="H14" i="13"/>
  <c r="H17" i="13" s="1"/>
  <c r="D14" i="14"/>
  <c r="D17" i="14" s="1"/>
  <c r="N14" i="9"/>
  <c r="N17" i="9" s="1"/>
  <c r="M14" i="12"/>
  <c r="M17" i="12" s="1"/>
  <c r="U14" i="6"/>
  <c r="U17" i="6" s="1"/>
  <c r="AA14" i="9"/>
  <c r="AA17" i="9" s="1"/>
  <c r="F14" i="14"/>
  <c r="F17" i="14" s="1"/>
  <c r="Z14" i="12"/>
  <c r="Z17" i="12" s="1"/>
  <c r="E14" i="9"/>
  <c r="E17" i="9" s="1"/>
  <c r="AB14" i="13"/>
  <c r="AB17" i="13" s="1"/>
  <c r="G14" i="11"/>
  <c r="G17" i="11" s="1"/>
  <c r="Q14" i="5"/>
  <c r="Q17" i="5" s="1"/>
  <c r="Y14" i="7"/>
  <c r="Y17" i="7" s="1"/>
  <c r="G14" i="9"/>
  <c r="G17" i="9" s="1"/>
  <c r="L14" i="10"/>
  <c r="L17" i="10" s="1"/>
  <c r="N14" i="7"/>
  <c r="N17" i="7" s="1"/>
  <c r="Y14" i="13"/>
  <c r="Y17" i="13" s="1"/>
  <c r="R14" i="13"/>
  <c r="R17" i="13" s="1"/>
  <c r="S14" i="5"/>
  <c r="S17" i="5" s="1"/>
  <c r="Z14" i="15"/>
  <c r="Z17" i="15" s="1"/>
  <c r="AE14" i="9"/>
  <c r="AE17" i="9" s="1"/>
  <c r="F14" i="8"/>
  <c r="F17" i="8" s="1"/>
  <c r="H14" i="10"/>
  <c r="H17" i="10" s="1"/>
  <c r="T14" i="7"/>
  <c r="T17" i="7" s="1"/>
  <c r="AB14" i="11"/>
  <c r="AB17" i="11" s="1"/>
  <c r="AB14" i="10"/>
  <c r="AB17" i="10" s="1"/>
  <c r="L14" i="7"/>
  <c r="L17" i="7" s="1"/>
  <c r="K14" i="8"/>
  <c r="K17" i="8" s="1"/>
  <c r="P14" i="7"/>
  <c r="P17" i="7" s="1"/>
  <c r="J14" i="11"/>
  <c r="J17" i="11" s="1"/>
  <c r="H14" i="6"/>
  <c r="H17" i="6" s="1"/>
  <c r="AA14" i="6"/>
  <c r="AA17" i="6" s="1"/>
  <c r="K14" i="9"/>
  <c r="K17" i="9" s="1"/>
  <c r="M14" i="15"/>
  <c r="M17" i="15" s="1"/>
  <c r="F14" i="5"/>
  <c r="F17" i="5" s="1"/>
  <c r="N14" i="6"/>
  <c r="N17" i="6" s="1"/>
  <c r="G14" i="14"/>
  <c r="G17" i="14" s="1"/>
  <c r="X14" i="8"/>
  <c r="X17" i="8" s="1"/>
  <c r="O14" i="12"/>
  <c r="O17" i="12" s="1"/>
  <c r="F14" i="9"/>
  <c r="F17" i="9" s="1"/>
  <c r="AF14" i="15"/>
  <c r="AF17" i="15" s="1"/>
  <c r="AB14" i="14"/>
  <c r="AB17" i="14" s="1"/>
  <c r="D14" i="13"/>
  <c r="D17" i="13" s="1"/>
  <c r="AG14" i="6"/>
  <c r="AG17" i="6" s="1"/>
  <c r="V14" i="7"/>
  <c r="V17" i="7" s="1"/>
  <c r="AD14" i="14"/>
  <c r="AD17" i="14" s="1"/>
  <c r="AC14" i="6"/>
  <c r="AC17" i="6" s="1"/>
  <c r="AD14" i="7"/>
  <c r="AD17" i="7" s="1"/>
  <c r="U14" i="11"/>
  <c r="U17" i="11" s="1"/>
  <c r="F14" i="7"/>
  <c r="F17" i="7" s="1"/>
  <c r="U14" i="10"/>
  <c r="U17" i="10" s="1"/>
  <c r="AE14" i="8"/>
  <c r="AE17" i="8" s="1"/>
  <c r="J14" i="6"/>
  <c r="J17" i="6" s="1"/>
  <c r="J14" i="15"/>
  <c r="J17" i="15" s="1"/>
  <c r="T14" i="13"/>
  <c r="T17" i="13" s="1"/>
  <c r="T14" i="12"/>
  <c r="T17" i="12" s="1"/>
  <c r="AB14" i="9"/>
  <c r="AB17" i="9" s="1"/>
  <c r="G14" i="12"/>
  <c r="G17" i="12" s="1"/>
  <c r="V14" i="9"/>
  <c r="V17" i="9" s="1"/>
  <c r="M14" i="11"/>
  <c r="M17" i="11" s="1"/>
  <c r="O14" i="8"/>
  <c r="O17" i="8" s="1"/>
  <c r="X14" i="10"/>
  <c r="X17" i="10" s="1"/>
  <c r="S14" i="12"/>
  <c r="S17" i="12" s="1"/>
  <c r="F14" i="12"/>
  <c r="F17" i="12" s="1"/>
  <c r="AF14" i="11"/>
  <c r="AF17" i="11" s="1"/>
  <c r="W14" i="11"/>
  <c r="W17" i="11" s="1"/>
  <c r="D14" i="6"/>
  <c r="D17" i="6" s="1"/>
  <c r="AG17" i="7"/>
  <c r="M14" i="8"/>
  <c r="M17" i="8" s="1"/>
  <c r="R14" i="14"/>
  <c r="R17" i="14" s="1"/>
  <c r="Q14" i="7"/>
  <c r="Q17" i="7" s="1"/>
  <c r="O14" i="10"/>
  <c r="O17" i="10" s="1"/>
  <c r="K14" i="10"/>
  <c r="K17" i="10" s="1"/>
  <c r="K14" i="6"/>
  <c r="K17" i="6" s="1"/>
  <c r="X14" i="12"/>
  <c r="X17" i="12" s="1"/>
  <c r="AC14" i="10"/>
  <c r="AC17" i="10" s="1"/>
  <c r="W14" i="13"/>
  <c r="W17" i="13" s="1"/>
  <c r="F14" i="6"/>
  <c r="F17" i="6" s="1"/>
  <c r="X14" i="13"/>
  <c r="X17" i="13" s="1"/>
  <c r="AB14" i="5"/>
  <c r="AB17" i="5" s="1"/>
  <c r="F14" i="10"/>
  <c r="F17" i="10" s="1"/>
  <c r="U14" i="9"/>
  <c r="U17" i="9" s="1"/>
  <c r="K14" i="11"/>
  <c r="K17" i="11" s="1"/>
  <c r="P14" i="11"/>
  <c r="P17" i="11" s="1"/>
  <c r="G14" i="6"/>
  <c r="G17" i="6" s="1"/>
  <c r="H14" i="11"/>
  <c r="H17" i="11" s="1"/>
  <c r="W14" i="8"/>
  <c r="W17" i="8" s="1"/>
  <c r="D14" i="5"/>
  <c r="D17" i="5" s="1"/>
  <c r="P14" i="6"/>
  <c r="P17" i="6" s="1"/>
  <c r="W14" i="12"/>
  <c r="W17" i="12" s="1"/>
  <c r="O14" i="11"/>
  <c r="O17" i="11" s="1"/>
  <c r="W14" i="10"/>
  <c r="W17" i="10" s="1"/>
  <c r="I14" i="12"/>
  <c r="I17" i="12" s="1"/>
  <c r="O14" i="15"/>
  <c r="O17" i="15" s="1"/>
  <c r="T14" i="8"/>
  <c r="T17" i="8" s="1"/>
  <c r="AD14" i="12"/>
  <c r="AD17" i="12" s="1"/>
  <c r="AA14" i="10"/>
  <c r="AA17" i="10" s="1"/>
  <c r="AH14" i="8"/>
  <c r="AH17" i="8" s="1"/>
  <c r="R14" i="11"/>
  <c r="R17" i="11" s="1"/>
  <c r="I14" i="7"/>
  <c r="I17" i="7" s="1"/>
  <c r="P14" i="13"/>
  <c r="P17" i="13" s="1"/>
  <c r="AG14" i="12"/>
  <c r="AG17" i="12" s="1"/>
  <c r="I14" i="5"/>
  <c r="I17" i="5" s="1"/>
  <c r="K14" i="7"/>
  <c r="K17" i="7" s="1"/>
  <c r="M14" i="10"/>
  <c r="M17" i="10" s="1"/>
  <c r="P14" i="8"/>
  <c r="P17" i="8" s="1"/>
  <c r="N14" i="12"/>
  <c r="N17" i="12" s="1"/>
  <c r="X14" i="7"/>
  <c r="X17" i="7" s="1"/>
  <c r="AF14" i="14"/>
  <c r="AF17" i="14" s="1"/>
  <c r="D14" i="7"/>
  <c r="D17" i="7" s="1"/>
  <c r="AB14" i="8"/>
  <c r="AB17" i="8" s="1"/>
  <c r="AE14" i="10"/>
  <c r="AE17" i="10" s="1"/>
  <c r="F14" i="15"/>
  <c r="F17" i="15" s="1"/>
  <c r="AE14" i="15"/>
  <c r="AE17" i="15" s="1"/>
  <c r="AH17" i="13"/>
  <c r="S14" i="10"/>
  <c r="S17" i="10" s="1"/>
  <c r="P14" i="15"/>
  <c r="P17" i="15" s="1"/>
  <c r="AH14" i="10"/>
  <c r="AH17" i="10" s="1"/>
  <c r="AD14" i="11"/>
  <c r="AD17" i="11" s="1"/>
  <c r="P14" i="10"/>
  <c r="P17" i="10" s="1"/>
  <c r="AA14" i="7"/>
  <c r="AA17" i="7" s="1"/>
  <c r="V14" i="14"/>
  <c r="V17" i="14" s="1"/>
  <c r="J14" i="14"/>
  <c r="J17" i="14" s="1"/>
  <c r="R14" i="8"/>
  <c r="R17" i="8" s="1"/>
  <c r="H14" i="5"/>
  <c r="H17" i="5" s="1"/>
  <c r="E14" i="6"/>
  <c r="E17" i="6" s="1"/>
  <c r="Y14" i="9"/>
  <c r="Y17" i="9" s="1"/>
  <c r="AG14" i="15"/>
  <c r="AG17" i="15" s="1"/>
  <c r="X14" i="6"/>
  <c r="X17" i="6" s="1"/>
  <c r="M14" i="6"/>
  <c r="M17" i="6" s="1"/>
  <c r="L14" i="14"/>
  <c r="L17" i="14" s="1"/>
  <c r="L14" i="9"/>
  <c r="L17" i="9" s="1"/>
  <c r="D14" i="11"/>
  <c r="D17" i="11" s="1"/>
  <c r="V14" i="13"/>
  <c r="V17" i="13" s="1"/>
  <c r="X14" i="14"/>
  <c r="X17" i="14" s="1"/>
  <c r="Z14" i="11"/>
  <c r="Z17" i="11" s="1"/>
  <c r="I14" i="14"/>
  <c r="I17" i="14" s="1"/>
  <c r="E14" i="14"/>
  <c r="E17" i="14" s="1"/>
  <c r="AD14" i="15"/>
  <c r="AD17" i="15" s="1"/>
  <c r="Z14" i="10"/>
  <c r="Z17" i="10" s="1"/>
  <c r="G14" i="5"/>
  <c r="G17" i="5" s="1"/>
  <c r="E14" i="13"/>
  <c r="E17" i="13" s="1"/>
  <c r="P14" i="14"/>
  <c r="P17" i="14" s="1"/>
  <c r="H14" i="9"/>
  <c r="H17" i="9" s="1"/>
  <c r="O14" i="9"/>
  <c r="O17" i="9" s="1"/>
  <c r="AE14" i="12"/>
  <c r="AE17" i="12" s="1"/>
  <c r="AE14" i="13"/>
  <c r="AE17" i="13" s="1"/>
  <c r="M14" i="7"/>
  <c r="M17" i="7" s="1"/>
  <c r="Y14" i="8"/>
  <c r="Y17" i="8" s="1"/>
  <c r="K14" i="12"/>
  <c r="K17" i="12" s="1"/>
  <c r="AF14" i="7"/>
  <c r="AF17" i="7" s="1"/>
  <c r="AG17" i="10"/>
  <c r="V19" i="16"/>
  <c r="V21" i="16" s="1"/>
  <c r="Y6" i="16" s="1"/>
  <c r="T39" i="12"/>
  <c r="L39" i="15"/>
  <c r="X39" i="12"/>
  <c r="R39" i="6"/>
  <c r="AC39" i="10"/>
  <c r="AC39" i="8"/>
  <c r="P39" i="14"/>
  <c r="W39" i="13"/>
  <c r="Y39" i="9"/>
  <c r="Q39" i="5"/>
  <c r="AH39" i="8"/>
  <c r="Y39" i="7"/>
  <c r="R39" i="11"/>
  <c r="G39" i="9"/>
  <c r="I39" i="7"/>
  <c r="F39" i="9"/>
  <c r="S39" i="10"/>
  <c r="J39" i="11"/>
  <c r="P39" i="15"/>
  <c r="H39" i="6"/>
  <c r="AH39" i="10"/>
  <c r="AA39" i="6"/>
  <c r="AD39" i="11"/>
  <c r="E39" i="6"/>
  <c r="G39" i="5"/>
  <c r="J39" i="15"/>
  <c r="E39" i="13"/>
  <c r="T39" i="13"/>
  <c r="X39" i="7"/>
  <c r="AC13" i="12"/>
  <c r="AH13" i="6"/>
  <c r="AH13" i="15"/>
  <c r="AB39" i="9"/>
  <c r="H39" i="9"/>
  <c r="G39" i="12"/>
  <c r="O39" i="9"/>
  <c r="V39" i="9"/>
  <c r="AE39" i="12"/>
  <c r="M39" i="11"/>
  <c r="AE39" i="13"/>
  <c r="O39" i="8"/>
  <c r="M39" i="7"/>
  <c r="X39" i="10"/>
  <c r="Y39" i="8"/>
  <c r="S39" i="12"/>
  <c r="K39" i="12"/>
  <c r="F39" i="12"/>
  <c r="E13" i="8"/>
  <c r="U13" i="15"/>
  <c r="AH13" i="11"/>
  <c r="AB13" i="12"/>
  <c r="E39" i="15"/>
  <c r="F39" i="6"/>
  <c r="Z39" i="13"/>
  <c r="X39" i="13"/>
  <c r="O39" i="5"/>
  <c r="AB39" i="5"/>
  <c r="AC39" i="11"/>
  <c r="F39" i="10"/>
  <c r="T39" i="14"/>
  <c r="U39" i="9"/>
  <c r="Q39" i="6"/>
  <c r="K39" i="11"/>
  <c r="U39" i="8"/>
  <c r="P39" i="11"/>
  <c r="Z39" i="7"/>
  <c r="G39" i="6"/>
  <c r="AF13" i="8"/>
  <c r="R13" i="9"/>
  <c r="L39" i="10"/>
  <c r="P39" i="13"/>
  <c r="N39" i="7"/>
  <c r="AG39" i="12"/>
  <c r="Y39" i="13"/>
  <c r="I39" i="5"/>
  <c r="R39" i="13"/>
  <c r="K39" i="7"/>
  <c r="S39" i="5"/>
  <c r="M39" i="10"/>
  <c r="Z39" i="15"/>
  <c r="P39" i="8"/>
  <c r="AE39" i="9"/>
  <c r="N39" i="12"/>
  <c r="F39" i="8"/>
  <c r="L13" i="8"/>
  <c r="N13" i="13"/>
  <c r="K39" i="9"/>
  <c r="P39" i="10"/>
  <c r="M39" i="15"/>
  <c r="AA39" i="7"/>
  <c r="F39" i="5"/>
  <c r="V39" i="14"/>
  <c r="N39" i="6"/>
  <c r="J39" i="14"/>
  <c r="G39" i="14"/>
  <c r="R39" i="8"/>
  <c r="X39" i="8"/>
  <c r="H39" i="5"/>
  <c r="O39" i="12"/>
  <c r="D87" i="15"/>
  <c r="D88" i="15" s="1"/>
  <c r="D13" i="15" s="1"/>
  <c r="D87" i="12"/>
  <c r="D88" i="12" s="1"/>
  <c r="D13" i="12" s="1"/>
  <c r="D87" i="10"/>
  <c r="D88" i="10" s="1"/>
  <c r="D13" i="10" s="1"/>
  <c r="H39" i="13"/>
  <c r="P39" i="7"/>
  <c r="AA39" i="10"/>
  <c r="F102" i="4"/>
  <c r="F106" i="4"/>
  <c r="F101" i="4"/>
  <c r="F105" i="4"/>
  <c r="F104" i="4"/>
  <c r="F107" i="4"/>
  <c r="F103" i="4"/>
  <c r="Z39" i="10"/>
  <c r="AD39" i="15"/>
  <c r="K39" i="8"/>
  <c r="J39" i="6"/>
  <c r="AB39" i="13"/>
  <c r="AE39" i="8"/>
  <c r="AH39" i="13"/>
  <c r="G39" i="11"/>
  <c r="E39" i="9"/>
  <c r="AE39" i="15"/>
  <c r="Z39" i="12"/>
  <c r="E39" i="14"/>
  <c r="L39" i="7"/>
  <c r="W39" i="8"/>
  <c r="AD39" i="12"/>
  <c r="F39" i="7"/>
  <c r="U39" i="10"/>
  <c r="K39" i="6"/>
  <c r="T39" i="8"/>
  <c r="L39" i="9"/>
  <c r="AF39" i="15"/>
  <c r="AF39" i="11"/>
  <c r="V39" i="7"/>
  <c r="M39" i="12"/>
  <c r="U39" i="6"/>
  <c r="I39" i="12"/>
  <c r="K39" i="10"/>
  <c r="P39" i="6"/>
  <c r="M39" i="8"/>
  <c r="T39" i="7"/>
  <c r="L39" i="14"/>
  <c r="O39" i="15"/>
  <c r="X39" i="6"/>
  <c r="W39" i="12"/>
  <c r="AD39" i="14"/>
  <c r="I39" i="14"/>
  <c r="F39" i="15"/>
  <c r="AB39" i="8"/>
  <c r="R39" i="14"/>
  <c r="AB39" i="11"/>
  <c r="W39" i="11"/>
  <c r="V39" i="13"/>
  <c r="X39" i="14"/>
  <c r="O39" i="11"/>
  <c r="AC39" i="6"/>
  <c r="AA39" i="9"/>
  <c r="V39" i="15"/>
  <c r="H39" i="11"/>
  <c r="AB39" i="14"/>
  <c r="M39" i="6"/>
  <c r="Q39" i="7"/>
  <c r="AB39" i="10"/>
  <c r="F39" i="14"/>
  <c r="N39" i="9"/>
  <c r="Z39" i="11"/>
  <c r="W39" i="10"/>
  <c r="AD39" i="7"/>
  <c r="AG39" i="10"/>
  <c r="AF39" i="14"/>
  <c r="T39" i="9"/>
  <c r="AE39" i="10"/>
  <c r="O39" i="10"/>
  <c r="U39" i="11"/>
  <c r="AG39" i="6"/>
  <c r="AF39" i="10"/>
  <c r="AF17" i="4"/>
  <c r="AF39" i="4"/>
  <c r="AG39" i="7"/>
  <c r="AG39" i="15"/>
  <c r="D87" i="9"/>
  <c r="D88" i="9" s="1"/>
  <c r="D13" i="9" s="1"/>
  <c r="AF39" i="7"/>
  <c r="D39" i="14"/>
  <c r="D39" i="5"/>
  <c r="D39" i="6"/>
  <c r="D87" i="8"/>
  <c r="D88" i="8" s="1"/>
  <c r="D13" i="8" s="1"/>
  <c r="H39" i="10"/>
  <c r="D39" i="13"/>
  <c r="D39" i="11"/>
  <c r="D39" i="7"/>
  <c r="AI14" i="7" l="1"/>
  <c r="AJ14" i="7" s="1"/>
  <c r="D14" i="9"/>
  <c r="D17" i="9" s="1"/>
  <c r="D14" i="10"/>
  <c r="D17" i="10" s="1"/>
  <c r="N14" i="13"/>
  <c r="N17" i="13" s="1"/>
  <c r="AC14" i="12"/>
  <c r="AC17" i="12" s="1"/>
  <c r="D14" i="12"/>
  <c r="D17" i="12" s="1"/>
  <c r="L14" i="8"/>
  <c r="L17" i="8" s="1"/>
  <c r="R14" i="9"/>
  <c r="R17" i="9" s="1"/>
  <c r="D14" i="15"/>
  <c r="D17" i="15" s="1"/>
  <c r="AF14" i="8"/>
  <c r="AF17" i="8" s="1"/>
  <c r="D14" i="8"/>
  <c r="D17" i="8" s="1"/>
  <c r="AB14" i="12"/>
  <c r="AB17" i="12" s="1"/>
  <c r="AI14" i="5"/>
  <c r="AJ14" i="5" s="1"/>
  <c r="AH14" i="11"/>
  <c r="AH17" i="11" s="1"/>
  <c r="U14" i="15"/>
  <c r="U17" i="15" s="1"/>
  <c r="E14" i="8"/>
  <c r="E17" i="8" s="1"/>
  <c r="AH14" i="15"/>
  <c r="AH17" i="15" s="1"/>
  <c r="AH14" i="6"/>
  <c r="AH17" i="6" s="1"/>
  <c r="E20" i="3"/>
  <c r="AA6" i="16"/>
  <c r="R39" i="9"/>
  <c r="E39" i="8"/>
  <c r="L39" i="8"/>
  <c r="U39" i="15"/>
  <c r="AB39" i="12"/>
  <c r="AC39" i="12"/>
  <c r="AF39" i="8"/>
  <c r="AH39" i="15"/>
  <c r="N39" i="13"/>
  <c r="AH39" i="6"/>
  <c r="AH39" i="11"/>
  <c r="D39" i="10"/>
  <c r="AI14" i="14"/>
  <c r="AJ14" i="14" s="1"/>
  <c r="D39" i="12"/>
  <c r="D39" i="15"/>
  <c r="F87" i="4"/>
  <c r="F88" i="4" s="1"/>
  <c r="F13" i="4" s="1"/>
  <c r="D39" i="8"/>
  <c r="D39" i="9"/>
  <c r="AI14" i="11" l="1"/>
  <c r="AJ14" i="11" s="1"/>
  <c r="AI14" i="13"/>
  <c r="AJ14" i="13" s="1"/>
  <c r="AI14" i="6"/>
  <c r="AJ14" i="6" s="1"/>
  <c r="AI14" i="9"/>
  <c r="AJ14" i="9" s="1"/>
  <c r="AI14" i="8"/>
  <c r="AJ14" i="8" s="1"/>
  <c r="F14" i="4"/>
  <c r="AI14" i="4" s="1"/>
  <c r="AJ14" i="4" s="1"/>
  <c r="AI14" i="12"/>
  <c r="AI14" i="10"/>
  <c r="AJ14" i="10" s="1"/>
  <c r="AI14" i="15"/>
  <c r="AJ14" i="15" s="1"/>
  <c r="F39" i="4"/>
  <c r="H31" i="20"/>
  <c r="W10" i="16" s="1"/>
  <c r="O31" i="20"/>
  <c r="W17" i="16" s="1"/>
  <c r="F31" i="20"/>
  <c r="W8" i="16" s="1"/>
  <c r="L31" i="20" l="1"/>
  <c r="W14" i="16" s="1"/>
  <c r="X14" i="16" s="1"/>
  <c r="N31" i="20"/>
  <c r="W16" i="16" s="1"/>
  <c r="X16" i="16" s="1"/>
  <c r="F17" i="4"/>
  <c r="G31" i="20"/>
  <c r="W9" i="16" s="1"/>
  <c r="X9" i="16" s="1"/>
  <c r="K31" i="20"/>
  <c r="W13" i="16" s="1"/>
  <c r="X13" i="16" s="1"/>
  <c r="P31" i="20"/>
  <c r="W18" i="16" s="1"/>
  <c r="X18" i="16" s="1"/>
  <c r="AJ14" i="12"/>
  <c r="M31" i="20"/>
  <c r="W15" i="16" s="1"/>
  <c r="E31" i="20"/>
  <c r="W7" i="16" s="1"/>
  <c r="X10" i="16"/>
  <c r="X8" i="16"/>
  <c r="J31" i="20"/>
  <c r="W12" i="16" s="1"/>
  <c r="X17" i="16"/>
  <c r="I31" i="20"/>
  <c r="W11" i="16" s="1"/>
  <c r="AA9" i="16" l="1"/>
  <c r="AA13" i="16"/>
  <c r="AA16" i="16"/>
  <c r="AA12" i="16"/>
  <c r="AA8" i="16"/>
  <c r="AA11" i="16"/>
  <c r="AA14" i="16"/>
  <c r="AA7" i="16"/>
  <c r="Y7" i="16" s="1"/>
  <c r="AA15" i="16"/>
  <c r="AA17" i="16"/>
  <c r="AA18" i="16"/>
  <c r="AA10" i="16"/>
  <c r="X15" i="16"/>
  <c r="X11" i="16"/>
  <c r="X12" i="16"/>
  <c r="X7" i="16"/>
  <c r="W19" i="16"/>
  <c r="W21" i="16" s="1"/>
  <c r="Y11" i="16" l="1"/>
  <c r="Y14" i="16"/>
  <c r="Y8" i="16"/>
  <c r="Y10" i="16"/>
  <c r="Y17" i="16"/>
  <c r="Y16" i="16"/>
  <c r="Y13" i="16"/>
  <c r="Y12" i="16"/>
  <c r="Y18" i="16"/>
  <c r="Y15" i="16"/>
  <c r="Y9" i="16"/>
  <c r="J22" i="2"/>
  <c r="F10" i="20"/>
  <c r="F20" i="3" l="1"/>
  <c r="C33" i="4" l="1"/>
  <c r="C31" i="4"/>
  <c r="C26" i="4"/>
  <c r="C35" i="4"/>
  <c r="C24" i="4"/>
  <c r="C23" i="4"/>
  <c r="C21" i="4"/>
  <c r="C32" i="4"/>
  <c r="C36" i="4"/>
  <c r="AJ36" i="4" s="1"/>
  <c r="G26" i="20" s="1"/>
  <c r="C36" i="5" s="1"/>
  <c r="AJ36" i="5" s="1"/>
  <c r="H26" i="20" s="1"/>
  <c r="C36" i="6" s="1"/>
  <c r="AJ36" i="6" s="1"/>
  <c r="I26" i="20" s="1"/>
  <c r="C36" i="7" s="1"/>
  <c r="AJ36" i="7" s="1"/>
  <c r="J26" i="20" s="1"/>
  <c r="C36" i="8" s="1"/>
  <c r="AJ36" i="8" s="1"/>
  <c r="K26" i="20" s="1"/>
  <c r="C36" i="9" s="1"/>
  <c r="AJ36" i="9" s="1"/>
  <c r="L26" i="20" s="1"/>
  <c r="C36" i="10" s="1"/>
  <c r="AJ36" i="10" s="1"/>
  <c r="M26" i="20" s="1"/>
  <c r="C36" i="11" s="1"/>
  <c r="AJ36" i="11" s="1"/>
  <c r="N26" i="20" s="1"/>
  <c r="C36" i="12" s="1"/>
  <c r="AJ36" i="12" s="1"/>
  <c r="O26" i="20" s="1"/>
  <c r="C36" i="13" s="1"/>
  <c r="AJ36" i="13" s="1"/>
  <c r="P26" i="20" s="1"/>
  <c r="C36" i="14" s="1"/>
  <c r="AJ36" i="14" s="1"/>
  <c r="Q26" i="20" s="1"/>
  <c r="C36" i="15" s="1"/>
  <c r="AJ36" i="15" s="1"/>
  <c r="R26" i="20" s="1"/>
  <c r="C22" i="4"/>
  <c r="C25" i="4"/>
  <c r="C20" i="4"/>
  <c r="C30" i="4"/>
  <c r="C34" i="4"/>
  <c r="C27" i="4"/>
  <c r="C29" i="4"/>
  <c r="AJ29" i="4" s="1"/>
  <c r="G19" i="20" s="1"/>
  <c r="C29" i="5" s="1"/>
  <c r="C28" i="4"/>
  <c r="C18" i="4"/>
  <c r="AJ18" i="4" l="1"/>
  <c r="E33" i="20" s="1"/>
  <c r="U7" i="16" s="1"/>
  <c r="D18" i="4"/>
  <c r="E18" i="4" s="1"/>
  <c r="F18" i="4" s="1"/>
  <c r="G18" i="4" s="1"/>
  <c r="H18" i="4" s="1"/>
  <c r="I18" i="4" s="1"/>
  <c r="J18" i="4" s="1"/>
  <c r="K18" i="4" s="1"/>
  <c r="L18" i="4" s="1"/>
  <c r="M18" i="4" s="1"/>
  <c r="N18" i="4" s="1"/>
  <c r="O18" i="4" s="1"/>
  <c r="P18" i="4" s="1"/>
  <c r="Q18" i="4" s="1"/>
  <c r="R18" i="4" s="1"/>
  <c r="S18" i="4" s="1"/>
  <c r="T18" i="4" s="1"/>
  <c r="U18" i="4" s="1"/>
  <c r="V18" i="4" s="1"/>
  <c r="W18" i="4" s="1"/>
  <c r="X18" i="4" s="1"/>
  <c r="Y18" i="4" s="1"/>
  <c r="Z18" i="4" s="1"/>
  <c r="AA18" i="4" s="1"/>
  <c r="AB18" i="4" s="1"/>
  <c r="AC18" i="4" s="1"/>
  <c r="AD18" i="4" s="1"/>
  <c r="AE18" i="4" s="1"/>
  <c r="AF18" i="4" s="1"/>
  <c r="AG18" i="4" s="1"/>
  <c r="AH18" i="4" s="1"/>
  <c r="AJ29" i="5"/>
  <c r="H19" i="20" s="1"/>
  <c r="C29" i="6" s="1"/>
  <c r="AJ32" i="4"/>
  <c r="G22" i="20" s="1"/>
  <c r="C32" i="5" s="1"/>
  <c r="AJ34" i="4"/>
  <c r="G24" i="20" s="1"/>
  <c r="C34" i="5" s="1"/>
  <c r="AJ23" i="4"/>
  <c r="G13" i="20" s="1"/>
  <c r="C23" i="5" s="1"/>
  <c r="AJ30" i="4"/>
  <c r="G20" i="20" s="1"/>
  <c r="C30" i="5" s="1"/>
  <c r="AJ24" i="4"/>
  <c r="G14" i="20" s="1"/>
  <c r="C24" i="5" s="1"/>
  <c r="AJ21" i="4"/>
  <c r="G11" i="20" s="1"/>
  <c r="C21" i="5" s="1"/>
  <c r="AJ20" i="4"/>
  <c r="G10" i="20" s="1"/>
  <c r="C20" i="5" s="1"/>
  <c r="AJ35" i="4"/>
  <c r="G25" i="20" s="1"/>
  <c r="C35" i="5" s="1"/>
  <c r="AJ27" i="4"/>
  <c r="G17" i="20" s="1"/>
  <c r="C27" i="5" s="1"/>
  <c r="AJ25" i="4"/>
  <c r="G15" i="20" s="1"/>
  <c r="C25" i="5" s="1"/>
  <c r="AJ26" i="4"/>
  <c r="G16" i="20" s="1"/>
  <c r="C26" i="5" s="1"/>
  <c r="AJ28" i="4"/>
  <c r="G18" i="20" s="1"/>
  <c r="C28" i="5" s="1"/>
  <c r="AJ22" i="4"/>
  <c r="G12" i="20" s="1"/>
  <c r="C22" i="5" s="1"/>
  <c r="AJ31" i="4"/>
  <c r="G21" i="20" s="1"/>
  <c r="C31" i="5" s="1"/>
  <c r="AJ33" i="4"/>
  <c r="G23" i="20" s="1"/>
  <c r="C33" i="5" s="1"/>
  <c r="G8" i="20" l="1"/>
  <c r="C18" i="5" s="1"/>
  <c r="D18" i="5" s="1"/>
  <c r="E18" i="5" s="1"/>
  <c r="F18" i="5" s="1"/>
  <c r="G18" i="5" s="1"/>
  <c r="H18" i="5" s="1"/>
  <c r="I18" i="5" s="1"/>
  <c r="J18" i="5" s="1"/>
  <c r="K18" i="5" s="1"/>
  <c r="L18" i="5" s="1"/>
  <c r="M18" i="5" s="1"/>
  <c r="N18" i="5" s="1"/>
  <c r="O18" i="5" s="1"/>
  <c r="P18" i="5" s="1"/>
  <c r="Q18" i="5" s="1"/>
  <c r="R18" i="5" s="1"/>
  <c r="S18" i="5" s="1"/>
  <c r="T18" i="5" s="1"/>
  <c r="U18" i="5" s="1"/>
  <c r="V18" i="5" s="1"/>
  <c r="W18" i="5" s="1"/>
  <c r="X18" i="5" s="1"/>
  <c r="Y18" i="5" s="1"/>
  <c r="Z18" i="5" s="1"/>
  <c r="AA18" i="5" s="1"/>
  <c r="AB18" i="5" s="1"/>
  <c r="AC18" i="5" s="1"/>
  <c r="AD18" i="5" s="1"/>
  <c r="AE18" i="5" s="1"/>
  <c r="AF18" i="5" s="1"/>
  <c r="AG18" i="5" s="1"/>
  <c r="AH18" i="5" s="1"/>
  <c r="AJ29" i="6"/>
  <c r="I19" i="20" s="1"/>
  <c r="C29" i="7" s="1"/>
  <c r="AJ33" i="5"/>
  <c r="H23" i="20" s="1"/>
  <c r="C33" i="6" s="1"/>
  <c r="AJ31" i="5"/>
  <c r="H21" i="20" s="1"/>
  <c r="C31" i="6" s="1"/>
  <c r="AJ21" i="5"/>
  <c r="H11" i="20" s="1"/>
  <c r="C21" i="6" s="1"/>
  <c r="AJ22" i="5"/>
  <c r="H12" i="20" s="1"/>
  <c r="C22" i="6" s="1"/>
  <c r="AJ24" i="5"/>
  <c r="H14" i="20" s="1"/>
  <c r="C24" i="6" s="1"/>
  <c r="AJ28" i="5"/>
  <c r="H18" i="20" s="1"/>
  <c r="C28" i="6" s="1"/>
  <c r="AJ23" i="5"/>
  <c r="H13" i="20" s="1"/>
  <c r="C23" i="6" s="1"/>
  <c r="AJ25" i="5"/>
  <c r="H15" i="20" s="1"/>
  <c r="C25" i="6" s="1"/>
  <c r="AJ34" i="5"/>
  <c r="H24" i="20" s="1"/>
  <c r="C34" i="6" s="1"/>
  <c r="AJ30" i="5"/>
  <c r="H20" i="20" s="1"/>
  <c r="C30" i="6" s="1"/>
  <c r="AJ26" i="5"/>
  <c r="H16" i="20" s="1"/>
  <c r="C26" i="6" s="1"/>
  <c r="AJ27" i="5"/>
  <c r="H17" i="20" s="1"/>
  <c r="C27" i="6" s="1"/>
  <c r="AJ32" i="5"/>
  <c r="H22" i="20" s="1"/>
  <c r="C32" i="6" s="1"/>
  <c r="AJ35" i="5"/>
  <c r="H25" i="20" s="1"/>
  <c r="C35" i="6" s="1"/>
  <c r="AJ20" i="5"/>
  <c r="H10" i="20" s="1"/>
  <c r="C20" i="6" s="1"/>
  <c r="AJ18" i="5" l="1"/>
  <c r="F33" i="20" s="1"/>
  <c r="U8" i="16" s="1"/>
  <c r="AJ33" i="6"/>
  <c r="I23" i="20" s="1"/>
  <c r="C33" i="7" s="1"/>
  <c r="AJ23" i="6"/>
  <c r="I13" i="20" s="1"/>
  <c r="C23" i="7" s="1"/>
  <c r="AJ35" i="6"/>
  <c r="I25" i="20" s="1"/>
  <c r="C35" i="7" s="1"/>
  <c r="AJ28" i="6"/>
  <c r="I18" i="20" s="1"/>
  <c r="C28" i="7" s="1"/>
  <c r="AJ22" i="6"/>
  <c r="I12" i="20" s="1"/>
  <c r="C22" i="7" s="1"/>
  <c r="AJ25" i="6"/>
  <c r="I15" i="20" s="1"/>
  <c r="C25" i="7" s="1"/>
  <c r="AJ20" i="6"/>
  <c r="I10" i="20" s="1"/>
  <c r="C20" i="7" s="1"/>
  <c r="AJ24" i="6"/>
  <c r="I14" i="20" s="1"/>
  <c r="C24" i="7" s="1"/>
  <c r="AJ26" i="6"/>
  <c r="I16" i="20" s="1"/>
  <c r="C26" i="7" s="1"/>
  <c r="AJ21" i="6"/>
  <c r="I11" i="20" s="1"/>
  <c r="C21" i="7" s="1"/>
  <c r="AJ34" i="6"/>
  <c r="I24" i="20" s="1"/>
  <c r="C34" i="7" s="1"/>
  <c r="AJ32" i="6"/>
  <c r="I22" i="20" s="1"/>
  <c r="C32" i="7" s="1"/>
  <c r="AJ27" i="6"/>
  <c r="I17" i="20" s="1"/>
  <c r="C27" i="7" s="1"/>
  <c r="AJ30" i="6"/>
  <c r="I20" i="20" s="1"/>
  <c r="C30" i="7" s="1"/>
  <c r="AJ31" i="6"/>
  <c r="I21" i="20" s="1"/>
  <c r="C31" i="7" s="1"/>
  <c r="AJ29" i="7"/>
  <c r="J19" i="20" s="1"/>
  <c r="C29" i="8" s="1"/>
  <c r="H8" i="20" l="1"/>
  <c r="C18" i="6" s="1"/>
  <c r="D18" i="6" s="1"/>
  <c r="E18" i="6" s="1"/>
  <c r="F18" i="6" s="1"/>
  <c r="G18" i="6" s="1"/>
  <c r="H18" i="6" s="1"/>
  <c r="I18" i="6" s="1"/>
  <c r="J18" i="6" s="1"/>
  <c r="K18" i="6" s="1"/>
  <c r="L18" i="6" s="1"/>
  <c r="M18" i="6" s="1"/>
  <c r="N18" i="6" s="1"/>
  <c r="O18" i="6" s="1"/>
  <c r="P18" i="6" s="1"/>
  <c r="Q18" i="6" s="1"/>
  <c r="R18" i="6" s="1"/>
  <c r="S18" i="6" s="1"/>
  <c r="T18" i="6" s="1"/>
  <c r="U18" i="6" s="1"/>
  <c r="V18" i="6" s="1"/>
  <c r="W18" i="6" s="1"/>
  <c r="X18" i="6" s="1"/>
  <c r="Y18" i="6" s="1"/>
  <c r="Z18" i="6" s="1"/>
  <c r="AA18" i="6" s="1"/>
  <c r="AB18" i="6" s="1"/>
  <c r="AC18" i="6" s="1"/>
  <c r="AD18" i="6" s="1"/>
  <c r="AE18" i="6" s="1"/>
  <c r="AF18" i="6" s="1"/>
  <c r="AG18" i="6" s="1"/>
  <c r="AH18" i="6" s="1"/>
  <c r="AJ25" i="7"/>
  <c r="J15" i="20" s="1"/>
  <c r="C25" i="8" s="1"/>
  <c r="AJ32" i="7"/>
  <c r="J22" i="20" s="1"/>
  <c r="C32" i="8" s="1"/>
  <c r="AJ34" i="7"/>
  <c r="J24" i="20" s="1"/>
  <c r="C34" i="8" s="1"/>
  <c r="AJ30" i="7"/>
  <c r="J20" i="20" s="1"/>
  <c r="C30" i="8" s="1"/>
  <c r="AJ21" i="7"/>
  <c r="J11" i="20" s="1"/>
  <c r="C21" i="8" s="1"/>
  <c r="AJ35" i="7"/>
  <c r="J25" i="20" s="1"/>
  <c r="C35" i="8" s="1"/>
  <c r="AJ20" i="7"/>
  <c r="J10" i="20" s="1"/>
  <c r="C20" i="8" s="1"/>
  <c r="AJ28" i="7"/>
  <c r="J18" i="20" s="1"/>
  <c r="C28" i="8" s="1"/>
  <c r="AJ29" i="8"/>
  <c r="K19" i="20" s="1"/>
  <c r="C29" i="9" s="1"/>
  <c r="AJ31" i="7"/>
  <c r="J21" i="20" s="1"/>
  <c r="C31" i="8" s="1"/>
  <c r="AJ23" i="7"/>
  <c r="J13" i="20" s="1"/>
  <c r="C23" i="8" s="1"/>
  <c r="AJ24" i="7"/>
  <c r="J14" i="20" s="1"/>
  <c r="C24" i="8" s="1"/>
  <c r="AJ22" i="7"/>
  <c r="J12" i="20" s="1"/>
  <c r="C22" i="8" s="1"/>
  <c r="AJ27" i="7"/>
  <c r="J17" i="20" s="1"/>
  <c r="C27" i="8" s="1"/>
  <c r="AJ26" i="7"/>
  <c r="J16" i="20" s="1"/>
  <c r="C26" i="8" s="1"/>
  <c r="AJ33" i="7"/>
  <c r="J23" i="20" s="1"/>
  <c r="C33" i="8" s="1"/>
  <c r="AJ18" i="6" l="1"/>
  <c r="G33" i="20" s="1"/>
  <c r="U9" i="16" s="1"/>
  <c r="AJ29" i="9"/>
  <c r="L19" i="20" s="1"/>
  <c r="C29" i="10" s="1"/>
  <c r="AJ26" i="8"/>
  <c r="K16" i="20" s="1"/>
  <c r="C26" i="9" s="1"/>
  <c r="AJ20" i="8"/>
  <c r="K10" i="20" s="1"/>
  <c r="C20" i="9" s="1"/>
  <c r="AJ28" i="8"/>
  <c r="K18" i="20" s="1"/>
  <c r="C28" i="9" s="1"/>
  <c r="AJ35" i="8"/>
  <c r="K25" i="20" s="1"/>
  <c r="C35" i="9" s="1"/>
  <c r="AJ25" i="8"/>
  <c r="K15" i="20" s="1"/>
  <c r="C25" i="9" s="1"/>
  <c r="AJ22" i="8"/>
  <c r="K12" i="20" s="1"/>
  <c r="C22" i="9" s="1"/>
  <c r="AJ21" i="8"/>
  <c r="K11" i="20" s="1"/>
  <c r="C21" i="9" s="1"/>
  <c r="AJ24" i="8"/>
  <c r="K14" i="20" s="1"/>
  <c r="C24" i="9" s="1"/>
  <c r="AJ30" i="8"/>
  <c r="K20" i="20" s="1"/>
  <c r="C30" i="9" s="1"/>
  <c r="AJ33" i="8"/>
  <c r="K23" i="20" s="1"/>
  <c r="C33" i="9" s="1"/>
  <c r="AJ27" i="8"/>
  <c r="K17" i="20" s="1"/>
  <c r="C27" i="9" s="1"/>
  <c r="AJ23" i="8"/>
  <c r="K13" i="20" s="1"/>
  <c r="C23" i="9" s="1"/>
  <c r="AJ34" i="8"/>
  <c r="K24" i="20" s="1"/>
  <c r="C34" i="9" s="1"/>
  <c r="AJ31" i="8"/>
  <c r="K21" i="20" s="1"/>
  <c r="C31" i="9" s="1"/>
  <c r="AJ32" i="8"/>
  <c r="K22" i="20" s="1"/>
  <c r="C32" i="9" s="1"/>
  <c r="I8" i="20" l="1"/>
  <c r="C18" i="7" s="1"/>
  <c r="D18" i="7" s="1"/>
  <c r="E18" i="7" s="1"/>
  <c r="F18" i="7" s="1"/>
  <c r="G18" i="7" s="1"/>
  <c r="H18" i="7" s="1"/>
  <c r="I18" i="7" s="1"/>
  <c r="J18" i="7" s="1"/>
  <c r="K18" i="7" s="1"/>
  <c r="L18" i="7" s="1"/>
  <c r="M18" i="7" s="1"/>
  <c r="N18" i="7" s="1"/>
  <c r="O18" i="7" s="1"/>
  <c r="P18" i="7" s="1"/>
  <c r="Q18" i="7" s="1"/>
  <c r="R18" i="7" s="1"/>
  <c r="S18" i="7" s="1"/>
  <c r="T18" i="7" s="1"/>
  <c r="U18" i="7" s="1"/>
  <c r="V18" i="7" s="1"/>
  <c r="W18" i="7" s="1"/>
  <c r="X18" i="7" s="1"/>
  <c r="Y18" i="7" s="1"/>
  <c r="Z18" i="7" s="1"/>
  <c r="AA18" i="7" s="1"/>
  <c r="AB18" i="7" s="1"/>
  <c r="AC18" i="7" s="1"/>
  <c r="AD18" i="7" s="1"/>
  <c r="AE18" i="7" s="1"/>
  <c r="AF18" i="7" s="1"/>
  <c r="AG18" i="7" s="1"/>
  <c r="AH18" i="7" s="1"/>
  <c r="AJ32" i="9"/>
  <c r="L22" i="20" s="1"/>
  <c r="C32" i="10" s="1"/>
  <c r="AJ22" i="9"/>
  <c r="L12" i="20" s="1"/>
  <c r="C22" i="10" s="1"/>
  <c r="AJ31" i="9"/>
  <c r="L21" i="20" s="1"/>
  <c r="C31" i="10" s="1"/>
  <c r="AJ23" i="9"/>
  <c r="L13" i="20" s="1"/>
  <c r="C23" i="10" s="1"/>
  <c r="AJ35" i="9"/>
  <c r="L25" i="20" s="1"/>
  <c r="C35" i="10" s="1"/>
  <c r="AJ34" i="9"/>
  <c r="L24" i="20" s="1"/>
  <c r="C34" i="10" s="1"/>
  <c r="AJ27" i="9"/>
  <c r="L17" i="20" s="1"/>
  <c r="C27" i="10" s="1"/>
  <c r="AJ28" i="9"/>
  <c r="L18" i="20" s="1"/>
  <c r="C28" i="10" s="1"/>
  <c r="AJ21" i="9"/>
  <c r="L11" i="20" s="1"/>
  <c r="C21" i="10" s="1"/>
  <c r="AJ25" i="9"/>
  <c r="L15" i="20" s="1"/>
  <c r="C25" i="10" s="1"/>
  <c r="AJ33" i="9"/>
  <c r="L23" i="20" s="1"/>
  <c r="C33" i="10" s="1"/>
  <c r="AJ20" i="9"/>
  <c r="L10" i="20" s="1"/>
  <c r="C20" i="10" s="1"/>
  <c r="AJ30" i="9"/>
  <c r="L20" i="20" s="1"/>
  <c r="C30" i="10" s="1"/>
  <c r="AJ26" i="9"/>
  <c r="L16" i="20" s="1"/>
  <c r="C26" i="10" s="1"/>
  <c r="AJ24" i="9"/>
  <c r="L14" i="20" s="1"/>
  <c r="C24" i="10" s="1"/>
  <c r="AJ29" i="10"/>
  <c r="M19" i="20" s="1"/>
  <c r="C29" i="11" s="1"/>
  <c r="AJ18" i="7" l="1"/>
  <c r="H33" i="20" s="1"/>
  <c r="U10" i="16" s="1"/>
  <c r="AJ27" i="10"/>
  <c r="M17" i="20" s="1"/>
  <c r="C27" i="11" s="1"/>
  <c r="AJ26" i="10"/>
  <c r="M16" i="20" s="1"/>
  <c r="C26" i="11" s="1"/>
  <c r="AJ28" i="10"/>
  <c r="M18" i="20" s="1"/>
  <c r="C28" i="11" s="1"/>
  <c r="AJ30" i="10"/>
  <c r="M20" i="20" s="1"/>
  <c r="C30" i="11" s="1"/>
  <c r="AJ35" i="10"/>
  <c r="M25" i="20" s="1"/>
  <c r="C35" i="11" s="1"/>
  <c r="AJ24" i="10"/>
  <c r="M14" i="20" s="1"/>
  <c r="C24" i="11" s="1"/>
  <c r="AJ20" i="10"/>
  <c r="M10" i="20" s="1"/>
  <c r="C20" i="11" s="1"/>
  <c r="AJ23" i="10"/>
  <c r="M13" i="20" s="1"/>
  <c r="C23" i="11" s="1"/>
  <c r="AJ34" i="10"/>
  <c r="M24" i="20" s="1"/>
  <c r="C34" i="11" s="1"/>
  <c r="AJ33" i="10"/>
  <c r="M23" i="20" s="1"/>
  <c r="C33" i="11" s="1"/>
  <c r="AJ31" i="10"/>
  <c r="M21" i="20" s="1"/>
  <c r="C31" i="11" s="1"/>
  <c r="AJ25" i="10"/>
  <c r="M15" i="20" s="1"/>
  <c r="C25" i="11" s="1"/>
  <c r="AJ29" i="11"/>
  <c r="N19" i="20" s="1"/>
  <c r="C29" i="12" s="1"/>
  <c r="AJ22" i="10"/>
  <c r="M12" i="20" s="1"/>
  <c r="C22" i="11" s="1"/>
  <c r="AJ21" i="10"/>
  <c r="M11" i="20" s="1"/>
  <c r="C21" i="11" s="1"/>
  <c r="AJ32" i="10"/>
  <c r="M22" i="20" s="1"/>
  <c r="C32" i="11" s="1"/>
  <c r="J8" i="20" l="1"/>
  <c r="C18" i="8" s="1"/>
  <c r="D18" i="8" s="1"/>
  <c r="E18" i="8" s="1"/>
  <c r="F18" i="8" s="1"/>
  <c r="G18" i="8" s="1"/>
  <c r="H18" i="8" s="1"/>
  <c r="I18" i="8" s="1"/>
  <c r="J18" i="8" s="1"/>
  <c r="K18" i="8" s="1"/>
  <c r="L18" i="8" s="1"/>
  <c r="M18" i="8" s="1"/>
  <c r="N18" i="8" s="1"/>
  <c r="O18" i="8" s="1"/>
  <c r="P18" i="8" s="1"/>
  <c r="Q18" i="8" s="1"/>
  <c r="R18" i="8" s="1"/>
  <c r="S18" i="8" s="1"/>
  <c r="T18" i="8" s="1"/>
  <c r="U18" i="8" s="1"/>
  <c r="V18" i="8" s="1"/>
  <c r="W18" i="8" s="1"/>
  <c r="X18" i="8" s="1"/>
  <c r="Y18" i="8" s="1"/>
  <c r="Z18" i="8" s="1"/>
  <c r="AA18" i="8" s="1"/>
  <c r="AB18" i="8" s="1"/>
  <c r="AC18" i="8" s="1"/>
  <c r="AD18" i="8" s="1"/>
  <c r="AE18" i="8" s="1"/>
  <c r="AF18" i="8" s="1"/>
  <c r="AG18" i="8" s="1"/>
  <c r="AH18" i="8" s="1"/>
  <c r="AJ20" i="11"/>
  <c r="N10" i="20" s="1"/>
  <c r="C20" i="12" s="1"/>
  <c r="AJ24" i="11"/>
  <c r="N14" i="20" s="1"/>
  <c r="C24" i="12" s="1"/>
  <c r="AJ32" i="11"/>
  <c r="N22" i="20" s="1"/>
  <c r="C32" i="12" s="1"/>
  <c r="AJ29" i="12"/>
  <c r="O19" i="20" s="1"/>
  <c r="C29" i="13" s="1"/>
  <c r="AJ35" i="11"/>
  <c r="N25" i="20" s="1"/>
  <c r="C35" i="12" s="1"/>
  <c r="AJ21" i="11"/>
  <c r="N11" i="20" s="1"/>
  <c r="C21" i="12" s="1"/>
  <c r="AJ25" i="11"/>
  <c r="N15" i="20" s="1"/>
  <c r="C25" i="12" s="1"/>
  <c r="AJ30" i="11"/>
  <c r="N20" i="20" s="1"/>
  <c r="C30" i="12" s="1"/>
  <c r="AJ22" i="11"/>
  <c r="N12" i="20" s="1"/>
  <c r="C22" i="12" s="1"/>
  <c r="AJ31" i="11"/>
  <c r="N21" i="20" s="1"/>
  <c r="C31" i="12" s="1"/>
  <c r="AJ28" i="11"/>
  <c r="N18" i="20" s="1"/>
  <c r="C28" i="12" s="1"/>
  <c r="AJ26" i="11"/>
  <c r="N16" i="20" s="1"/>
  <c r="C26" i="12" s="1"/>
  <c r="AJ23" i="11"/>
  <c r="N13" i="20" s="1"/>
  <c r="C23" i="12" s="1"/>
  <c r="AJ33" i="11"/>
  <c r="N23" i="20" s="1"/>
  <c r="C33" i="12" s="1"/>
  <c r="AJ34" i="11"/>
  <c r="N24" i="20" s="1"/>
  <c r="C34" i="12" s="1"/>
  <c r="AJ27" i="11"/>
  <c r="N17" i="20" s="1"/>
  <c r="C27" i="12" s="1"/>
  <c r="AJ18" i="8" l="1"/>
  <c r="I33" i="20" s="1"/>
  <c r="U11" i="16" s="1"/>
  <c r="AJ25" i="12"/>
  <c r="O15" i="20" s="1"/>
  <c r="C25" i="13" s="1"/>
  <c r="AJ27" i="12"/>
  <c r="O17" i="20" s="1"/>
  <c r="C27" i="13" s="1"/>
  <c r="AJ21" i="12"/>
  <c r="O11" i="20" s="1"/>
  <c r="C21" i="13" s="1"/>
  <c r="AJ23" i="12"/>
  <c r="O13" i="20" s="1"/>
  <c r="C23" i="13" s="1"/>
  <c r="AJ35" i="12"/>
  <c r="O25" i="20" s="1"/>
  <c r="C35" i="13" s="1"/>
  <c r="AJ34" i="12"/>
  <c r="O24" i="20" s="1"/>
  <c r="C34" i="13" s="1"/>
  <c r="AJ26" i="12"/>
  <c r="O16" i="20" s="1"/>
  <c r="C26" i="13" s="1"/>
  <c r="AJ29" i="13"/>
  <c r="P19" i="20" s="1"/>
  <c r="C29" i="14" s="1"/>
  <c r="AJ33" i="12"/>
  <c r="O23" i="20" s="1"/>
  <c r="C33" i="13" s="1"/>
  <c r="AJ28" i="12"/>
  <c r="O18" i="20" s="1"/>
  <c r="C28" i="13" s="1"/>
  <c r="AJ32" i="12"/>
  <c r="O22" i="20" s="1"/>
  <c r="C32" i="13" s="1"/>
  <c r="AJ30" i="12"/>
  <c r="O20" i="20" s="1"/>
  <c r="C30" i="13" s="1"/>
  <c r="AJ31" i="12"/>
  <c r="O21" i="20" s="1"/>
  <c r="C31" i="13" s="1"/>
  <c r="AJ24" i="12"/>
  <c r="O14" i="20" s="1"/>
  <c r="C24" i="13" s="1"/>
  <c r="AJ22" i="12"/>
  <c r="O12" i="20" s="1"/>
  <c r="C22" i="13" s="1"/>
  <c r="AJ20" i="12"/>
  <c r="O10" i="20" s="1"/>
  <c r="C20" i="13" s="1"/>
  <c r="K8" i="20" l="1"/>
  <c r="C18" i="9" s="1"/>
  <c r="D18" i="9" s="1"/>
  <c r="E18" i="9" s="1"/>
  <c r="F18" i="9" s="1"/>
  <c r="G18" i="9" s="1"/>
  <c r="H18" i="9" s="1"/>
  <c r="I18" i="9" s="1"/>
  <c r="J18" i="9" s="1"/>
  <c r="K18" i="9" s="1"/>
  <c r="L18" i="9" s="1"/>
  <c r="M18" i="9" s="1"/>
  <c r="N18" i="9" s="1"/>
  <c r="O18" i="9" s="1"/>
  <c r="P18" i="9" s="1"/>
  <c r="Q18" i="9" s="1"/>
  <c r="R18" i="9" s="1"/>
  <c r="S18" i="9" s="1"/>
  <c r="T18" i="9" s="1"/>
  <c r="U18" i="9" s="1"/>
  <c r="V18" i="9" s="1"/>
  <c r="W18" i="9" s="1"/>
  <c r="X18" i="9" s="1"/>
  <c r="Y18" i="9" s="1"/>
  <c r="Z18" i="9" s="1"/>
  <c r="AA18" i="9" s="1"/>
  <c r="AB18" i="9" s="1"/>
  <c r="AC18" i="9" s="1"/>
  <c r="AD18" i="9" s="1"/>
  <c r="AE18" i="9" s="1"/>
  <c r="AF18" i="9" s="1"/>
  <c r="AG18" i="9" s="1"/>
  <c r="AH18" i="9" s="1"/>
  <c r="AJ29" i="14"/>
  <c r="Q19" i="20" s="1"/>
  <c r="C29" i="15" s="1"/>
  <c r="AJ26" i="13"/>
  <c r="P16" i="20" s="1"/>
  <c r="C26" i="14" s="1"/>
  <c r="AJ24" i="13"/>
  <c r="P14" i="20" s="1"/>
  <c r="C24" i="14" s="1"/>
  <c r="AJ34" i="13"/>
  <c r="P24" i="20" s="1"/>
  <c r="C34" i="14" s="1"/>
  <c r="AJ35" i="13"/>
  <c r="P25" i="20" s="1"/>
  <c r="C35" i="14" s="1"/>
  <c r="AJ20" i="13"/>
  <c r="P10" i="20" s="1"/>
  <c r="C20" i="14" s="1"/>
  <c r="AJ30" i="13"/>
  <c r="P20" i="20" s="1"/>
  <c r="C30" i="14" s="1"/>
  <c r="AJ23" i="13"/>
  <c r="P13" i="20" s="1"/>
  <c r="C23" i="14" s="1"/>
  <c r="AJ22" i="13"/>
  <c r="P12" i="20" s="1"/>
  <c r="C22" i="14" s="1"/>
  <c r="AJ31" i="13"/>
  <c r="P21" i="20" s="1"/>
  <c r="C31" i="14" s="1"/>
  <c r="AJ32" i="13"/>
  <c r="P22" i="20" s="1"/>
  <c r="C32" i="14" s="1"/>
  <c r="AJ21" i="13"/>
  <c r="P11" i="20" s="1"/>
  <c r="C21" i="14" s="1"/>
  <c r="AJ28" i="13"/>
  <c r="P18" i="20" s="1"/>
  <c r="C28" i="14" s="1"/>
  <c r="AJ27" i="13"/>
  <c r="P17" i="20" s="1"/>
  <c r="C27" i="14" s="1"/>
  <c r="AJ33" i="13"/>
  <c r="P23" i="20" s="1"/>
  <c r="C33" i="14" s="1"/>
  <c r="AJ25" i="13"/>
  <c r="P15" i="20" s="1"/>
  <c r="C25" i="14" s="1"/>
  <c r="AJ18" i="9" l="1"/>
  <c r="J33" i="20" s="1"/>
  <c r="U12" i="16" s="1"/>
  <c r="AJ33" i="14"/>
  <c r="Q23" i="20" s="1"/>
  <c r="C33" i="15" s="1"/>
  <c r="AJ30" i="14"/>
  <c r="Q20" i="20" s="1"/>
  <c r="C30" i="15" s="1"/>
  <c r="AJ27" i="14"/>
  <c r="Q17" i="20" s="1"/>
  <c r="C27" i="15" s="1"/>
  <c r="AJ28" i="14"/>
  <c r="Q18" i="20" s="1"/>
  <c r="C28" i="15" s="1"/>
  <c r="AJ35" i="14"/>
  <c r="Q25" i="20" s="1"/>
  <c r="C35" i="15" s="1"/>
  <c r="AJ23" i="14"/>
  <c r="Q13" i="20" s="1"/>
  <c r="C23" i="15" s="1"/>
  <c r="AJ21" i="14"/>
  <c r="Q11" i="20" s="1"/>
  <c r="C21" i="15" s="1"/>
  <c r="AJ34" i="14"/>
  <c r="Q24" i="20" s="1"/>
  <c r="C34" i="15" s="1"/>
  <c r="AJ25" i="14"/>
  <c r="Q15" i="20" s="1"/>
  <c r="C25" i="15" s="1"/>
  <c r="AJ20" i="14"/>
  <c r="Q10" i="20" s="1"/>
  <c r="C20" i="15" s="1"/>
  <c r="AJ32" i="14"/>
  <c r="Q22" i="20" s="1"/>
  <c r="C32" i="15" s="1"/>
  <c r="AJ24" i="14"/>
  <c r="Q14" i="20" s="1"/>
  <c r="C24" i="15" s="1"/>
  <c r="AJ31" i="14"/>
  <c r="Q21" i="20" s="1"/>
  <c r="C31" i="15" s="1"/>
  <c r="AJ26" i="14"/>
  <c r="Q16" i="20" s="1"/>
  <c r="C26" i="15" s="1"/>
  <c r="AJ22" i="14"/>
  <c r="Q12" i="20" s="1"/>
  <c r="C22" i="15" s="1"/>
  <c r="AJ29" i="15"/>
  <c r="R19" i="20" s="1"/>
  <c r="L8" i="20" l="1"/>
  <c r="C18" i="10" s="1"/>
  <c r="D18" i="10" s="1"/>
  <c r="E18" i="10" s="1"/>
  <c r="F18" i="10" s="1"/>
  <c r="G18" i="10" s="1"/>
  <c r="H18" i="10" s="1"/>
  <c r="I18" i="10" s="1"/>
  <c r="J18" i="10" s="1"/>
  <c r="K18" i="10" s="1"/>
  <c r="L18" i="10" s="1"/>
  <c r="M18" i="10" s="1"/>
  <c r="N18" i="10" s="1"/>
  <c r="O18" i="10" s="1"/>
  <c r="P18" i="10" s="1"/>
  <c r="Q18" i="10" s="1"/>
  <c r="R18" i="10" s="1"/>
  <c r="S18" i="10" s="1"/>
  <c r="T18" i="10" s="1"/>
  <c r="U18" i="10" s="1"/>
  <c r="V18" i="10" s="1"/>
  <c r="W18" i="10" s="1"/>
  <c r="X18" i="10" s="1"/>
  <c r="Y18" i="10" s="1"/>
  <c r="Z18" i="10" s="1"/>
  <c r="AA18" i="10" s="1"/>
  <c r="AB18" i="10" s="1"/>
  <c r="AC18" i="10" s="1"/>
  <c r="AD18" i="10" s="1"/>
  <c r="AE18" i="10" s="1"/>
  <c r="AF18" i="10" s="1"/>
  <c r="AG18" i="10" s="1"/>
  <c r="AH18" i="10" s="1"/>
  <c r="AJ21" i="15"/>
  <c r="R11" i="20" s="1"/>
  <c r="AJ23" i="15"/>
  <c r="R13" i="20" s="1"/>
  <c r="AJ34" i="15"/>
  <c r="R24" i="20" s="1"/>
  <c r="AJ31" i="15"/>
  <c r="R21" i="20" s="1"/>
  <c r="AJ35" i="15"/>
  <c r="R25" i="20" s="1"/>
  <c r="AJ26" i="15"/>
  <c r="R16" i="20" s="1"/>
  <c r="AJ24" i="15"/>
  <c r="R14" i="20" s="1"/>
  <c r="AJ28" i="15"/>
  <c r="R18" i="20" s="1"/>
  <c r="AJ32" i="15"/>
  <c r="R22" i="20" s="1"/>
  <c r="AJ27" i="15"/>
  <c r="R17" i="20" s="1"/>
  <c r="AJ30" i="15"/>
  <c r="R20" i="20" s="1"/>
  <c r="AJ22" i="15"/>
  <c r="R12" i="20" s="1"/>
  <c r="AJ20" i="15"/>
  <c r="R10" i="20" s="1"/>
  <c r="AJ25" i="15"/>
  <c r="R15" i="20" s="1"/>
  <c r="AJ33" i="15"/>
  <c r="R23" i="20" s="1"/>
  <c r="AJ18" i="10" l="1"/>
  <c r="K33" i="20" s="1"/>
  <c r="U13" i="16" s="1"/>
  <c r="M8" i="20" l="1"/>
  <c r="C18" i="11" s="1"/>
  <c r="D18" i="11" s="1"/>
  <c r="E18" i="11" s="1"/>
  <c r="F18" i="11" s="1"/>
  <c r="G18" i="11" s="1"/>
  <c r="H18" i="11" s="1"/>
  <c r="I18" i="11" s="1"/>
  <c r="J18" i="11" s="1"/>
  <c r="K18" i="11" s="1"/>
  <c r="L18" i="11" s="1"/>
  <c r="M18" i="11" s="1"/>
  <c r="N18" i="11" s="1"/>
  <c r="O18" i="11" s="1"/>
  <c r="P18" i="11" s="1"/>
  <c r="Q18" i="11" s="1"/>
  <c r="R18" i="11" s="1"/>
  <c r="S18" i="11" s="1"/>
  <c r="T18" i="11" s="1"/>
  <c r="U18" i="11" s="1"/>
  <c r="V18" i="11" s="1"/>
  <c r="W18" i="11" s="1"/>
  <c r="X18" i="11" s="1"/>
  <c r="Y18" i="11" s="1"/>
  <c r="Z18" i="11" s="1"/>
  <c r="AA18" i="11" s="1"/>
  <c r="AB18" i="11" s="1"/>
  <c r="AC18" i="11" s="1"/>
  <c r="AD18" i="11" s="1"/>
  <c r="AE18" i="11" s="1"/>
  <c r="AF18" i="11" s="1"/>
  <c r="AG18" i="11" s="1"/>
  <c r="AH18" i="11" s="1"/>
  <c r="AJ18" i="11" l="1"/>
  <c r="L33" i="20" s="1"/>
  <c r="U14" i="16" s="1"/>
  <c r="N8" i="20" l="1"/>
  <c r="C18" i="12" s="1"/>
  <c r="D18" i="12" s="1"/>
  <c r="E18" i="12" s="1"/>
  <c r="F18" i="12" s="1"/>
  <c r="G18" i="12" s="1"/>
  <c r="H18" i="12" s="1"/>
  <c r="I18" i="12" s="1"/>
  <c r="J18" i="12" s="1"/>
  <c r="K18" i="12" s="1"/>
  <c r="L18" i="12" s="1"/>
  <c r="M18" i="12" s="1"/>
  <c r="N18" i="12" s="1"/>
  <c r="O18" i="12" s="1"/>
  <c r="P18" i="12" s="1"/>
  <c r="Q18" i="12" s="1"/>
  <c r="R18" i="12" s="1"/>
  <c r="S18" i="12" s="1"/>
  <c r="T18" i="12" s="1"/>
  <c r="U18" i="12" s="1"/>
  <c r="V18" i="12" s="1"/>
  <c r="W18" i="12" s="1"/>
  <c r="X18" i="12" s="1"/>
  <c r="Y18" i="12" s="1"/>
  <c r="Z18" i="12" s="1"/>
  <c r="AA18" i="12" s="1"/>
  <c r="AB18" i="12" s="1"/>
  <c r="AC18" i="12" s="1"/>
  <c r="AD18" i="12" s="1"/>
  <c r="AE18" i="12" s="1"/>
  <c r="AF18" i="12" s="1"/>
  <c r="AG18" i="12" s="1"/>
  <c r="AH18" i="12" s="1"/>
  <c r="AJ18" i="12" l="1"/>
  <c r="M33" i="20" s="1"/>
  <c r="U15" i="16" s="1"/>
  <c r="O8" i="20" l="1"/>
  <c r="C18" i="13" s="1"/>
  <c r="D18" i="13" s="1"/>
  <c r="E18" i="13" s="1"/>
  <c r="F18" i="13" s="1"/>
  <c r="G18" i="13" s="1"/>
  <c r="H18" i="13" s="1"/>
  <c r="I18" i="13" s="1"/>
  <c r="J18" i="13" s="1"/>
  <c r="K18" i="13" s="1"/>
  <c r="L18" i="13" s="1"/>
  <c r="M18" i="13" s="1"/>
  <c r="N18" i="13" s="1"/>
  <c r="O18" i="13" s="1"/>
  <c r="P18" i="13" s="1"/>
  <c r="Q18" i="13" s="1"/>
  <c r="R18" i="13" s="1"/>
  <c r="S18" i="13" s="1"/>
  <c r="T18" i="13" s="1"/>
  <c r="U18" i="13" s="1"/>
  <c r="V18" i="13" s="1"/>
  <c r="W18" i="13" s="1"/>
  <c r="X18" i="13" s="1"/>
  <c r="Y18" i="13" s="1"/>
  <c r="Z18" i="13" s="1"/>
  <c r="AA18" i="13" s="1"/>
  <c r="AB18" i="13" s="1"/>
  <c r="AC18" i="13" s="1"/>
  <c r="AD18" i="13" s="1"/>
  <c r="AE18" i="13" s="1"/>
  <c r="AF18" i="13" s="1"/>
  <c r="AG18" i="13" s="1"/>
  <c r="AH18" i="13" s="1"/>
  <c r="AJ18" i="13" l="1"/>
  <c r="N33" i="20" s="1"/>
  <c r="U16" i="16" s="1"/>
  <c r="P8" i="20" l="1"/>
  <c r="C18" i="14" s="1"/>
  <c r="D18" i="14" s="1"/>
  <c r="E18" i="14" s="1"/>
  <c r="F18" i="14" s="1"/>
  <c r="G18" i="14" s="1"/>
  <c r="H18" i="14" s="1"/>
  <c r="I18" i="14" s="1"/>
  <c r="J18" i="14" s="1"/>
  <c r="K18" i="14" s="1"/>
  <c r="L18" i="14" s="1"/>
  <c r="M18" i="14" s="1"/>
  <c r="N18" i="14" s="1"/>
  <c r="O18" i="14" s="1"/>
  <c r="P18" i="14" s="1"/>
  <c r="Q18" i="14" s="1"/>
  <c r="R18" i="14" s="1"/>
  <c r="S18" i="14" s="1"/>
  <c r="T18" i="14" s="1"/>
  <c r="U18" i="14" s="1"/>
  <c r="V18" i="14" s="1"/>
  <c r="W18" i="14" s="1"/>
  <c r="X18" i="14" s="1"/>
  <c r="Y18" i="14" s="1"/>
  <c r="Z18" i="14" s="1"/>
  <c r="AA18" i="14" s="1"/>
  <c r="AB18" i="14" s="1"/>
  <c r="AC18" i="14" s="1"/>
  <c r="AD18" i="14" s="1"/>
  <c r="AE18" i="14" s="1"/>
  <c r="AF18" i="14" s="1"/>
  <c r="AG18" i="14" s="1"/>
  <c r="AH18" i="14" s="1"/>
  <c r="AJ18" i="14" l="1"/>
  <c r="Q8" i="20" s="1"/>
  <c r="C18" i="15" s="1"/>
  <c r="D18" i="15" s="1"/>
  <c r="E18" i="15" s="1"/>
  <c r="F18" i="15" s="1"/>
  <c r="G18" i="15" s="1"/>
  <c r="H18" i="15" s="1"/>
  <c r="I18" i="15" s="1"/>
  <c r="J18" i="15" s="1"/>
  <c r="K18" i="15" s="1"/>
  <c r="L18" i="15" s="1"/>
  <c r="M18" i="15" s="1"/>
  <c r="N18" i="15" s="1"/>
  <c r="O18" i="15" s="1"/>
  <c r="P18" i="15" s="1"/>
  <c r="Q18" i="15" s="1"/>
  <c r="R18" i="15" s="1"/>
  <c r="S18" i="15" s="1"/>
  <c r="T18" i="15" s="1"/>
  <c r="U18" i="15" s="1"/>
  <c r="V18" i="15" s="1"/>
  <c r="W18" i="15" s="1"/>
  <c r="X18" i="15" s="1"/>
  <c r="Y18" i="15" s="1"/>
  <c r="Z18" i="15" s="1"/>
  <c r="AA18" i="15" s="1"/>
  <c r="AB18" i="15" s="1"/>
  <c r="AC18" i="15" s="1"/>
  <c r="AD18" i="15" s="1"/>
  <c r="AE18" i="15" s="1"/>
  <c r="AF18" i="15" s="1"/>
  <c r="AG18" i="15" s="1"/>
  <c r="AH18" i="15" s="1"/>
  <c r="O33" i="20" l="1"/>
  <c r="U17" i="16" s="1"/>
  <c r="AJ18" i="15"/>
  <c r="R8" i="20" l="1"/>
  <c r="P33" i="20"/>
  <c r="U18" i="16" s="1"/>
  <c r="U21" i="16" l="1"/>
  <c r="U24" i="16" s="1"/>
  <c r="J21" i="2" s="1"/>
</calcChain>
</file>

<file path=xl/sharedStrings.xml><?xml version="1.0" encoding="utf-8"?>
<sst xmlns="http://schemas.openxmlformats.org/spreadsheetml/2006/main" count="1331" uniqueCount="424">
  <si>
    <t>Tage</t>
  </si>
  <si>
    <t>Einige wichtige Hinweise zum Ausfüllen der Zeiterfassung</t>
  </si>
  <si>
    <t>(Aufgrund von Anfragen, Rückmeldungen etc.)</t>
  </si>
  <si>
    <t>Weitere Hinweise und Anregungen können Sie mailen an:</t>
  </si>
  <si>
    <t>lehrpersonal@vsa.zh.ch</t>
  </si>
  <si>
    <t>Besten Dank.</t>
  </si>
  <si>
    <t>4 Organisation, Administration</t>
  </si>
  <si>
    <t>5 Kommunikation intern / extern</t>
  </si>
  <si>
    <t>Gde:</t>
  </si>
  <si>
    <t>1 Personalführung</t>
  </si>
  <si>
    <t>2 Schüler/innen &amp; Eltern</t>
  </si>
  <si>
    <t>3 Päd. Führung, Q-Arbeit</t>
  </si>
  <si>
    <t>6 Koordination SL, GSP</t>
  </si>
  <si>
    <t>7 Weiterbildung</t>
  </si>
  <si>
    <t>Unterschrift Mitarbeiterin / Mitarbeiter:   ......................................................................................................................</t>
  </si>
  <si>
    <t>Visum der vorgesetzten Stelle:   .................................................</t>
  </si>
  <si>
    <t>Datum:   .................................</t>
  </si>
  <si>
    <t>Das Januarblatt weicht in folgenden Punkten von den Folgemonaten ab:</t>
  </si>
  <si>
    <t>-  Spalte A ist eingeblendet - in den Folgemonaten ist sie ausgeblendet</t>
  </si>
  <si>
    <t>Jahr:</t>
  </si>
  <si>
    <t>+/- Soll/Ist</t>
  </si>
  <si>
    <t>Jahresanspruch</t>
  </si>
  <si>
    <t>Januar</t>
  </si>
  <si>
    <t>Februar</t>
  </si>
  <si>
    <t>März</t>
  </si>
  <si>
    <t>April</t>
  </si>
  <si>
    <t>Mai</t>
  </si>
  <si>
    <t>Juni</t>
  </si>
  <si>
    <t>Juli</t>
  </si>
  <si>
    <t>August</t>
  </si>
  <si>
    <t>September</t>
  </si>
  <si>
    <t>Oktober</t>
  </si>
  <si>
    <t>November</t>
  </si>
  <si>
    <t>Dezember</t>
  </si>
  <si>
    <t>Plus - Korrektur</t>
  </si>
  <si>
    <t>Minus - Korrektur</t>
  </si>
  <si>
    <t xml:space="preserve">  Datum u. Unterschrift MA:</t>
  </si>
  <si>
    <t>ÜBERTRAG AUFS NEUE JAHR</t>
  </si>
  <si>
    <t xml:space="preserve">  Datum u. Visum Vorges.:</t>
  </si>
  <si>
    <t>Arztbesuch</t>
  </si>
  <si>
    <t>korrigiert</t>
  </si>
  <si>
    <t>Gemeinde</t>
  </si>
  <si>
    <t>Schule</t>
  </si>
  <si>
    <t>BG:</t>
  </si>
  <si>
    <t>%</t>
  </si>
  <si>
    <t>Name:</t>
  </si>
  <si>
    <t>Tag</t>
  </si>
  <si>
    <t>Präsenzzeit</t>
  </si>
  <si>
    <t>Total Arbeitszeit (IST)</t>
  </si>
  <si>
    <t>Brutto-SOLL-Arb.zeit</t>
  </si>
  <si>
    <t>Mehr-/Minderleistung</t>
  </si>
  <si>
    <t>Total</t>
  </si>
  <si>
    <t>Vortrag</t>
  </si>
  <si>
    <t>AZ - Saldo</t>
  </si>
  <si>
    <t>Feiertagssaldo</t>
  </si>
  <si>
    <t>Komp.Feiertg.f.Teilzeiter</t>
  </si>
  <si>
    <t>Summe</t>
  </si>
  <si>
    <t>Rest</t>
  </si>
  <si>
    <t>Krankheit</t>
  </si>
  <si>
    <t>Berufsunfall</t>
  </si>
  <si>
    <t>Nichtberufsunfall</t>
  </si>
  <si>
    <t>Militär / Zivilschutz</t>
  </si>
  <si>
    <t>Weiterbildung</t>
  </si>
  <si>
    <t>D A G</t>
  </si>
  <si>
    <t>Diverses</t>
  </si>
  <si>
    <t>freie Zeile 1</t>
  </si>
  <si>
    <t>freie Zeile 2</t>
  </si>
  <si>
    <t>Ich habe diese Monatsabrechnung kontrolliert und auf die Richtigkeit geprüft.</t>
  </si>
  <si>
    <t>Name</t>
  </si>
  <si>
    <t>Jahrgang</t>
  </si>
  <si>
    <t>Ferienanspruch bei 100%:</t>
  </si>
  <si>
    <t>Kompensationsanspruch bei 100%:</t>
  </si>
  <si>
    <t xml:space="preserve"> </t>
  </si>
  <si>
    <t>Berechnungsdatum bis ...</t>
  </si>
  <si>
    <t>Startsaldi / Jahresübertrag</t>
  </si>
  <si>
    <t>Bruttoarbeitszeit volles Pensum</t>
  </si>
  <si>
    <t>Brutto-SOLL-Arbeitszeit nach BG</t>
  </si>
  <si>
    <t>Feiertagsanspruch nach BG</t>
  </si>
  <si>
    <t>Netto-SOLL-Arbeitszeit</t>
  </si>
  <si>
    <t>Vereinbarte SOLL-Arbeitszeit</t>
  </si>
  <si>
    <t>Arbeitszeit(AZ)-Saldo</t>
  </si>
  <si>
    <t>Ferien</t>
  </si>
  <si>
    <t>Dienstaltersgeschenk (DAG)</t>
  </si>
  <si>
    <t>Nebenbeschäftigung</t>
  </si>
  <si>
    <t>Regelarbeitszeit</t>
  </si>
  <si>
    <t>50% Anstellung (5 Tage anwesend)</t>
  </si>
  <si>
    <t>Sonntag</t>
  </si>
  <si>
    <t>Montag</t>
  </si>
  <si>
    <t>Dienstag</t>
  </si>
  <si>
    <t>Mittwoch</t>
  </si>
  <si>
    <t>Donnerstag</t>
  </si>
  <si>
    <t>Freitag</t>
  </si>
  <si>
    <t>Samstag</t>
  </si>
  <si>
    <t>80% Anstellung (4 Tage anwesend)</t>
  </si>
  <si>
    <t>BG %</t>
  </si>
  <si>
    <t>kumuliert</t>
  </si>
  <si>
    <t>Effektiv</t>
  </si>
  <si>
    <t>Kompensationsanspruch</t>
  </si>
  <si>
    <t>Kompens.</t>
  </si>
  <si>
    <t>Feiertagsanspruch</t>
  </si>
  <si>
    <t>Datum</t>
  </si>
  <si>
    <t>frei einsetzbare Lekt.</t>
  </si>
  <si>
    <t>Erste Schritte:</t>
  </si>
  <si>
    <t>Unbezahlter Urlaub</t>
  </si>
  <si>
    <t>Netto-SOLL-Arbeitszeit (berechnet)</t>
  </si>
  <si>
    <t>Fam./pers. Ereignisse</t>
  </si>
  <si>
    <t>Bitte nur weisse Eingabefelder verändern</t>
  </si>
  <si>
    <t>Zeiterfassung für das Jahr:</t>
  </si>
  <si>
    <t>Überträge aus dem Vorjahr</t>
  </si>
  <si>
    <t>Beschäftigungsgrad  (Durchschnitt)</t>
  </si>
  <si>
    <t>Schule:</t>
  </si>
  <si>
    <t>Norm-Arbeitszeit</t>
  </si>
  <si>
    <t>Std./Tag</t>
  </si>
  <si>
    <t>Bezeichnung</t>
  </si>
  <si>
    <t>Kalender für das Jahr:</t>
  </si>
  <si>
    <t>Summen:</t>
  </si>
  <si>
    <t>Überträge für</t>
  </si>
  <si>
    <t>AZ-Saldo</t>
  </si>
  <si>
    <t>Jan. Neu</t>
  </si>
  <si>
    <t>Verweisspalte / Zeile</t>
  </si>
  <si>
    <t>Summen</t>
  </si>
  <si>
    <t>Korrekturen</t>
  </si>
  <si>
    <t>§§ 27 ff LPVO</t>
  </si>
  <si>
    <t>Bezahlter Urlaub</t>
  </si>
  <si>
    <t>Woche</t>
  </si>
  <si>
    <t>Kontrolle</t>
  </si>
  <si>
    <t>(Brutto-SOLL-Arbeitszeit,=vereinbarte SOLL-Arbeitszeit)</t>
  </si>
  <si>
    <t>BG: % Durchschn.</t>
  </si>
  <si>
    <t>Summen Spalten AI</t>
  </si>
  <si>
    <t>Überträge Spalten AJ</t>
  </si>
  <si>
    <t>Frei einsetzbare Unterrichtslektionen 1</t>
  </si>
  <si>
    <t>Frei einsetzbare Unterrichtslektionen 2</t>
  </si>
  <si>
    <t>Ferienanspruch</t>
  </si>
  <si>
    <t>Alter 50…59</t>
  </si>
  <si>
    <t>Alter 60+</t>
  </si>
  <si>
    <t>RAZ Mo</t>
  </si>
  <si>
    <t>RAZ Di</t>
  </si>
  <si>
    <t>RAZ Mi</t>
  </si>
  <si>
    <t>RAZ Do</t>
  </si>
  <si>
    <t>RAZ Fr</t>
  </si>
  <si>
    <t>RAZ Sa</t>
  </si>
  <si>
    <t>RAZ So</t>
  </si>
  <si>
    <t>VORTRAG_Name</t>
  </si>
  <si>
    <t>VORTRAG_Jahrgang</t>
  </si>
  <si>
    <t>VORTRAG_Gemeinde</t>
  </si>
  <si>
    <t>VORTRAG_Schule</t>
  </si>
  <si>
    <t>VORTRAG_Ferien</t>
  </si>
  <si>
    <t>VORTRAG_BG</t>
  </si>
  <si>
    <t>VORTRAG_RAZ_Mo</t>
  </si>
  <si>
    <t>VORTRAG_RAZ_Di</t>
  </si>
  <si>
    <t>VORTRAG_RAZ_Mi</t>
  </si>
  <si>
    <t>VORTRAG_RAZ_Do</t>
  </si>
  <si>
    <t>VORTRAG_RAZ_Fr</t>
  </si>
  <si>
    <t>VORTRAG_RAZ_Sa</t>
  </si>
  <si>
    <t>VORTRAG_RAZ_So</t>
  </si>
  <si>
    <t>VORTRAG_AzSaldo</t>
  </si>
  <si>
    <t>VORTRAG_DAG</t>
  </si>
  <si>
    <t>VORTRAG_BezUrlaub</t>
  </si>
  <si>
    <t>VORTRAG_UnbezUrlaub</t>
  </si>
  <si>
    <t>UEBERTRAG_Name</t>
  </si>
  <si>
    <t>UEBERTRAG_Jahrgang</t>
  </si>
  <si>
    <t>UEBERTRAG_Gemeinde</t>
  </si>
  <si>
    <t>UEBERTRAG_Schule</t>
  </si>
  <si>
    <t>UEBERTRAG_BG</t>
  </si>
  <si>
    <t>UEBERTRAG_RAZ_Mo</t>
  </si>
  <si>
    <t>UEBERTRAG_RAZ_Di</t>
  </si>
  <si>
    <t>UEBERTRAG_RAZ_Mi</t>
  </si>
  <si>
    <t>UEBERTRAG_RAZ_Do</t>
  </si>
  <si>
    <t>UEBERTRAG_RAZ_Fr</t>
  </si>
  <si>
    <t>UEBERTRAG_RAZ_Sa</t>
  </si>
  <si>
    <t>UEBERTRAG_RAZ_So</t>
  </si>
  <si>
    <t>UEBERTRAG_AzSaldo</t>
  </si>
  <si>
    <t>UEBERTRAG_Ferien</t>
  </si>
  <si>
    <t>UEBERTRAG_DAG</t>
  </si>
  <si>
    <t>UEBERTRAG_UnbezUrlaub</t>
  </si>
  <si>
    <t>UEBERTRAG_BezUrlaub</t>
  </si>
  <si>
    <t>Hier nur Werte einfügen!</t>
  </si>
  <si>
    <t>Begriffe auf den Monatsblättern</t>
  </si>
  <si>
    <t>Name des Benutzers der Zeiterfassung</t>
  </si>
  <si>
    <t>Bezeichnung der Schule</t>
  </si>
  <si>
    <t>Beschäftigungsgrad</t>
  </si>
  <si>
    <t>Leistungs-Nummern und Bezeichnungen</t>
  </si>
  <si>
    <t>Dienstaltersgeschenk</t>
  </si>
  <si>
    <t>B_Gde</t>
  </si>
  <si>
    <t>B_Schule</t>
  </si>
  <si>
    <t>B_Name</t>
  </si>
  <si>
    <t>B_Bg</t>
  </si>
  <si>
    <t>B_L1</t>
  </si>
  <si>
    <t>B_L2</t>
  </si>
  <si>
    <t>B_L3</t>
  </si>
  <si>
    <t>B_L4</t>
  </si>
  <si>
    <t>B_L5</t>
  </si>
  <si>
    <t>B_L6</t>
  </si>
  <si>
    <t>B_L7</t>
  </si>
  <si>
    <t>B_PrZeit</t>
  </si>
  <si>
    <t>B_TotalAZist</t>
  </si>
  <si>
    <t>B_NettoSollAZ</t>
  </si>
  <si>
    <t>B_BruttoSollAZ</t>
  </si>
  <si>
    <t>B_MehrMinder</t>
  </si>
  <si>
    <t>B_AZSaldo</t>
  </si>
  <si>
    <t>B_FTA</t>
  </si>
  <si>
    <t>B_FTS</t>
  </si>
  <si>
    <t>B_KompFTTZ</t>
  </si>
  <si>
    <t>B_Ferien</t>
  </si>
  <si>
    <t>B_KompAZ</t>
  </si>
  <si>
    <t>B_Arzt</t>
  </si>
  <si>
    <t>B_Krank</t>
  </si>
  <si>
    <t>B_BU</t>
  </si>
  <si>
    <t>B_NBU</t>
  </si>
  <si>
    <t>B_MilZiv</t>
  </si>
  <si>
    <t>B_WB</t>
  </si>
  <si>
    <t>B_UUB</t>
  </si>
  <si>
    <t>B_UB</t>
  </si>
  <si>
    <t>B_NebenB</t>
  </si>
  <si>
    <t>B_DAG</t>
  </si>
  <si>
    <t>B_Divers</t>
  </si>
  <si>
    <t>B_FamPersErg</t>
  </si>
  <si>
    <t>B_FZ1</t>
  </si>
  <si>
    <t>B_FZ2</t>
  </si>
  <si>
    <t>B_FEL</t>
  </si>
  <si>
    <t>B_Vortrag</t>
  </si>
  <si>
    <t>B_Utraege</t>
  </si>
  <si>
    <t>Informationen für den Support</t>
  </si>
  <si>
    <t>Excel-Version:</t>
  </si>
  <si>
    <t>Systemtyp:</t>
  </si>
  <si>
    <t>Benannte Felder</t>
  </si>
  <si>
    <t>Anzeige</t>
  </si>
  <si>
    <t>Erklärendes</t>
  </si>
  <si>
    <t>Jahresarbeitszeit kumuliert</t>
  </si>
  <si>
    <t>Diese dienen jedoch nur der besseren Übertragsmöglichkeit</t>
  </si>
  <si>
    <t xml:space="preserve">Werden die betreffenden Formeln überschrieben, werden die </t>
  </si>
  <si>
    <t>Hilfstabelle BG-Verweise</t>
  </si>
  <si>
    <t>&gt;&gt; ergibt Stunden:</t>
  </si>
  <si>
    <t>Monatsenden</t>
  </si>
  <si>
    <t>Tage ohne Wochenenden:</t>
  </si>
  <si>
    <t>&lt;&lt;&lt;  Überträge
&amp; Jahresanspruch</t>
  </si>
  <si>
    <t>Hyperlinkadresse Benutzerhilfe</t>
  </si>
  <si>
    <t>Std.</t>
  </si>
  <si>
    <t>Danach kann im Basisblatt</t>
  </si>
  <si>
    <t>- Rechte Maustaste</t>
  </si>
  <si>
    <t>- Inhalte einfügen…</t>
  </si>
  <si>
    <t>- Werte (1,2,3..)</t>
  </si>
  <si>
    <t>- OK</t>
  </si>
  <si>
    <t>bei Bedarf noch korrigiert werden.</t>
  </si>
  <si>
    <t>Immer dezimale Werte eingeben!</t>
  </si>
  <si>
    <t>Werte aus dem Register 'Uebertragshilfe' nicht mehr verwendet!</t>
  </si>
  <si>
    <t>http://www.vsa.zh.ch</t>
  </si>
  <si>
    <t>gültig:</t>
  </si>
  <si>
    <t>optional:</t>
  </si>
  <si>
    <t>bitte leer lassen für automatisches Datum (heute)</t>
  </si>
  <si>
    <t>Hinweise zur Eingabe:</t>
  </si>
  <si>
    <t>Beispiele:</t>
  </si>
  <si>
    <t>§§ 144 ff VVO</t>
  </si>
  <si>
    <t>gerundet auf 1/100</t>
  </si>
  <si>
    <t>Normal-Arbeitszeit/Tg. (52 Wo, 5 Tg.)</t>
  </si>
  <si>
    <t>Jahrgang (4-stellig)</t>
  </si>
  <si>
    <r>
      <t xml:space="preserve">0:05
0:10
</t>
    </r>
    <r>
      <rPr>
        <sz val="11"/>
        <color rgb="FFFF0000"/>
        <rFont val="Arial"/>
        <family val="2"/>
      </rPr>
      <t>0:15</t>
    </r>
    <r>
      <rPr>
        <sz val="11"/>
        <color theme="6" tint="-0.499984740745262"/>
        <rFont val="Arial"/>
        <family val="2"/>
      </rPr>
      <t xml:space="preserve">
0:20
0:25
</t>
    </r>
    <r>
      <rPr>
        <sz val="11"/>
        <color rgb="FFFF0000"/>
        <rFont val="Arial"/>
        <family val="2"/>
      </rPr>
      <t>0:30</t>
    </r>
    <r>
      <rPr>
        <sz val="11"/>
        <color theme="6" tint="-0.499984740745262"/>
        <rFont val="Arial"/>
        <family val="2"/>
      </rPr>
      <t xml:space="preserve">
0:35
0:40
</t>
    </r>
    <r>
      <rPr>
        <sz val="11"/>
        <color rgb="FFFF0000"/>
        <rFont val="Arial"/>
        <family val="2"/>
      </rPr>
      <t>0:45</t>
    </r>
    <r>
      <rPr>
        <sz val="11"/>
        <color theme="6" tint="-0.499984740745262"/>
        <rFont val="Arial"/>
        <family val="2"/>
      </rPr>
      <t xml:space="preserve">
0:50
0:55</t>
    </r>
  </si>
  <si>
    <r>
      <t xml:space="preserve">0.08 
0.17
</t>
    </r>
    <r>
      <rPr>
        <b/>
        <sz val="11"/>
        <color theme="1"/>
        <rFont val="Arial"/>
        <family val="2"/>
      </rPr>
      <t>0.25</t>
    </r>
    <r>
      <rPr>
        <sz val="11"/>
        <color rgb="FF0070C0"/>
        <rFont val="Arial"/>
        <family val="2"/>
      </rPr>
      <t xml:space="preserve">
0.33
0.42
</t>
    </r>
    <r>
      <rPr>
        <b/>
        <sz val="11"/>
        <color theme="1"/>
        <rFont val="Arial"/>
        <family val="2"/>
      </rPr>
      <t>0.50</t>
    </r>
    <r>
      <rPr>
        <sz val="11"/>
        <color rgb="FF0070C0"/>
        <rFont val="Arial"/>
        <family val="2"/>
      </rPr>
      <t xml:space="preserve">
0.58
0.67
</t>
    </r>
    <r>
      <rPr>
        <b/>
        <sz val="11"/>
        <color theme="1"/>
        <rFont val="Arial"/>
        <family val="2"/>
      </rPr>
      <t>0.75</t>
    </r>
    <r>
      <rPr>
        <sz val="11"/>
        <color rgb="FF0070C0"/>
        <rFont val="Arial"/>
        <family val="2"/>
      </rPr>
      <t xml:space="preserve">
0.83
0.92</t>
    </r>
  </si>
  <si>
    <t>Differenz Zeile 20 - Zeile 19</t>
  </si>
  <si>
    <t>Std./ Tag</t>
  </si>
  <si>
    <t>Std./ Woche</t>
  </si>
  <si>
    <t>Empfohlene Arbeitszeit</t>
  </si>
  <si>
    <t>http://www.vsa.zh.ch/internet/bildungsdirektion/vsa/de/personelles/anstellungsbedingungen0/arbeitszeit/arbeitszeit_schulleitung/_jcr_content/contentPar/downloadlist_0/downloaditems/42_1292925296288.spooler.download.pdf/Zeiterfassung_Benutzeranleitung.pdf</t>
  </si>
  <si>
    <t>Dieser Link scheinte nicht zu funktionieren und musste geglättet werden!! KK</t>
  </si>
  <si>
    <t>Gemäss V VO §116 vom 16.12.1998</t>
  </si>
  <si>
    <t>Dargestellt als Stunden und Minuten:</t>
  </si>
  <si>
    <t>6.1. 'Kopieren und Einfügen' funktioniert infolge Formelschutz nicht überall.</t>
  </si>
  <si>
    <t>6.2. Vorsicht mit den Formeln; diese können versehentlich gelöscht werden. Haben Sie eine Formel überschrieben, versuchen Sie 'Rückgängig machen'. In schwereren Fällen empfiehlt es sich, die Arbeitsmappe zu schliessen und NICHT zu speichern. Nach dem erneuten Öffnen sind die Formeln wieder vorhanden. Geben Sie nun Ihre Werte erneut ein.</t>
  </si>
  <si>
    <t>7. Eine Eingabe in 'in der Zukunft' ist theoretisch möglich. Der Arbeitszeitzähler wird jedoch nur bis zum heutigen Datum (oder dem von Hand eingestellten Datum) nachgeführt.</t>
  </si>
  <si>
    <t>Hilfstabelle zur Umrechnung
Uhrzeitformat &gt; Dezimal</t>
  </si>
  <si>
    <t>freie Zeile 1:</t>
  </si>
  <si>
    <t>freie Zeile 2:</t>
  </si>
  <si>
    <t>Beschriftungen für "Freie Zeilen 1+2" (optional)</t>
  </si>
  <si>
    <t>Wird neu im Basisblatt bestimmt</t>
  </si>
  <si>
    <t>Ein   &gt;&gt;&gt;</t>
  </si>
  <si>
    <t>&lt;&lt;&lt;   Aus</t>
  </si>
  <si>
    <t>Bezirk</t>
  </si>
  <si>
    <t>Alter 21…49</t>
  </si>
  <si>
    <t>( in Tagen)</t>
  </si>
  <si>
    <t xml:space="preserve">Werte (grau) kopiern und </t>
  </si>
  <si>
    <t>im neuen Jahr</t>
  </si>
  <si>
    <r>
      <t xml:space="preserve">als </t>
    </r>
    <r>
      <rPr>
        <b/>
        <u/>
        <sz val="11"/>
        <color rgb="FFFF0000"/>
        <rFont val="Arial"/>
        <family val="2"/>
      </rPr>
      <t>Werte</t>
    </r>
    <r>
      <rPr>
        <sz val="11"/>
        <color rgb="FFFF0000"/>
        <rFont val="Arial"/>
        <family val="2"/>
      </rPr>
      <t xml:space="preserve"> einfügen.</t>
    </r>
  </si>
  <si>
    <t>LocFT</t>
  </si>
  <si>
    <t>Verif. Bezeichnung Lokale Feiertage</t>
  </si>
  <si>
    <t>(Index)</t>
  </si>
  <si>
    <t>Sechseläuten</t>
  </si>
  <si>
    <t>Knabenschiessen</t>
  </si>
  <si>
    <t>Fasnachtsmontag</t>
  </si>
  <si>
    <t>Alter &lt;=20</t>
  </si>
  <si>
    <t>(die Präsenzzeit erscheint erst bei fehlerfreien Eingaben)</t>
  </si>
  <si>
    <t>Hier sind alle Eingaben korrekt: Keine Farben, die Präsenzzeit wird angezeigt.</t>
  </si>
  <si>
    <t>"Rote Hand"</t>
  </si>
  <si>
    <t>I</t>
  </si>
  <si>
    <r>
      <t xml:space="preserve">Dieses Symbol erscheint am unteren Rand des Monatsblatts wenn die Summe aus Ihrer </t>
    </r>
    <r>
      <rPr>
        <b/>
        <sz val="11"/>
        <rFont val="Arial"/>
        <family val="2"/>
      </rPr>
      <t>Arbeitsleistung</t>
    </r>
    <r>
      <rPr>
        <sz val="11"/>
        <rFont val="Arial"/>
        <family val="2"/>
      </rPr>
      <t xml:space="preserve"> (oben) und den </t>
    </r>
    <r>
      <rPr>
        <b/>
        <sz val="11"/>
        <rFont val="Arial"/>
        <family val="2"/>
      </rPr>
      <t>Abwesenheitszeiten</t>
    </r>
    <r>
      <rPr>
        <sz val="11"/>
        <rFont val="Arial"/>
        <family val="2"/>
      </rPr>
      <t xml:space="preserve"> (unten) grösser ist als die Normalarbeitszeit.
Die </t>
    </r>
    <r>
      <rPr>
        <b/>
        <sz val="11"/>
        <rFont val="Arial"/>
        <family val="2"/>
      </rPr>
      <t>Total Arbeitszeit (IST)</t>
    </r>
    <r>
      <rPr>
        <sz val="11"/>
        <rFont val="Arial"/>
        <family val="2"/>
      </rPr>
      <t xml:space="preserve"> wird höchstens bis zur Normalarbeitszeit berechnet.</t>
    </r>
  </si>
  <si>
    <r>
      <t xml:space="preserve">1. Wenn Sie das Zeiterfassungstool zum ersten Mal benutzen, gehen Sie direkt </t>
    </r>
    <r>
      <rPr>
        <b/>
        <sz val="11"/>
        <rFont val="Arial"/>
        <family val="2"/>
      </rPr>
      <t>zum Basisblatt</t>
    </r>
    <r>
      <rPr>
        <sz val="11"/>
        <rFont val="Arial"/>
        <family val="2"/>
      </rPr>
      <t xml:space="preserve"> und vervollständigen Sie dort Ihre Daten. Anschliessend weiter zu 2. Wenn Sie bereits im Vorjahr mit dieser Zeiterfassung gearbeitet haben, können Sie die Werte aus dem Vorjahr übertragen (vgl. 1.1).</t>
    </r>
  </si>
  <si>
    <t>3.1. Regelmässige, im Stundenplan eingetragene Unterrichtslektionen, werden nicht in diesem Tool erfasst.</t>
  </si>
  <si>
    <r>
      <t>3.</t>
    </r>
    <r>
      <rPr>
        <b/>
        <sz val="11"/>
        <color theme="1"/>
        <rFont val="Arial"/>
        <family val="2"/>
      </rPr>
      <t xml:space="preserve"> Lokale Feiertage</t>
    </r>
    <r>
      <rPr>
        <sz val="11"/>
        <color theme="1"/>
        <rFont val="Arial"/>
        <family val="2"/>
      </rPr>
      <t xml:space="preserve"> können nicht mehr manuell im Blatt 'Kalender' eingetragen werden. Damit sie die entsprechenden Feiertage richtig zugeordnet bekommen, müssen sie lediglich das neue Feld "Bezirk" (im Basisblatt oben links) korrekt auswählen. Für die Stadt </t>
    </r>
    <r>
      <rPr>
        <b/>
        <sz val="11"/>
        <color theme="1"/>
        <rFont val="Arial"/>
        <family val="2"/>
      </rPr>
      <t>Zürich</t>
    </r>
    <r>
      <rPr>
        <sz val="11"/>
        <color theme="1"/>
        <rFont val="Arial"/>
        <family val="2"/>
      </rPr>
      <t xml:space="preserve"> wird je ein halber Tag für Sechseläuten und Knabenschiessen gewährt. Alle </t>
    </r>
    <r>
      <rPr>
        <b/>
        <sz val="11"/>
        <color theme="1"/>
        <rFont val="Arial"/>
        <family val="2"/>
      </rPr>
      <t>ausserhalb Zürich</t>
    </r>
    <r>
      <rPr>
        <sz val="11"/>
        <color theme="1"/>
        <rFont val="Arial"/>
        <family val="2"/>
      </rPr>
      <t xml:space="preserve"> erhalten einen ganzen Feiertag am Fasnachtsmontag.</t>
    </r>
  </si>
  <si>
    <r>
      <t xml:space="preserve">4. Die Zeitangaben werden in den Zeilen 20 bis 35 weiterhin dezimal eingegeben. Nebenan sehen sie eine Hilfe zur Umrechnung.
Beispiele: </t>
    </r>
    <r>
      <rPr>
        <b/>
        <sz val="11"/>
        <color theme="1"/>
        <rFont val="Arial"/>
        <family val="2"/>
      </rPr>
      <t>6.25</t>
    </r>
    <r>
      <rPr>
        <sz val="11"/>
        <color theme="1"/>
        <rFont val="Arial"/>
        <family val="2"/>
      </rPr>
      <t xml:space="preserve"> (= 6:15 = 6</t>
    </r>
    <r>
      <rPr>
        <vertAlign val="superscript"/>
        <sz val="11"/>
        <color theme="1"/>
        <rFont val="Arial"/>
        <family val="2"/>
      </rPr>
      <t>1/4</t>
    </r>
    <r>
      <rPr>
        <sz val="11"/>
        <color theme="1"/>
        <rFont val="Arial"/>
        <family val="2"/>
      </rPr>
      <t xml:space="preserve"> Std.)          </t>
    </r>
    <r>
      <rPr>
        <b/>
        <sz val="11"/>
        <color theme="1"/>
        <rFont val="Arial"/>
        <family val="2"/>
      </rPr>
      <t>5.75</t>
    </r>
    <r>
      <rPr>
        <sz val="11"/>
        <color theme="1"/>
        <rFont val="Arial"/>
        <family val="2"/>
      </rPr>
      <t xml:space="preserve"> (= 5:45 = 5</t>
    </r>
    <r>
      <rPr>
        <vertAlign val="superscript"/>
        <sz val="11"/>
        <color theme="1"/>
        <rFont val="Arial"/>
        <family val="2"/>
      </rPr>
      <t xml:space="preserve"> 3/4</t>
    </r>
    <r>
      <rPr>
        <sz val="11"/>
        <color theme="1"/>
        <rFont val="Arial"/>
        <family val="2"/>
      </rPr>
      <t xml:space="preserve"> Std.)
Am einfachsten ist die Eingabe der Abwesenheitsstunden auf Viertelstunden genau.  Siehe Hilfstabelle rechts.</t>
    </r>
  </si>
  <si>
    <r>
      <t>5. Ab Januar 2020 werden die Arbeitszeiten nicht mehr einem Bereich zugeordnet. An Stelle dessen werden 4 "</t>
    </r>
    <r>
      <rPr>
        <b/>
        <sz val="11"/>
        <color theme="1"/>
        <rFont val="Arial"/>
        <family val="2"/>
      </rPr>
      <t>Ein/Aus-Blocks</t>
    </r>
    <r>
      <rPr>
        <sz val="11"/>
        <color theme="1"/>
        <rFont val="Arial"/>
        <family val="2"/>
      </rPr>
      <t xml:space="preserve">" angeboten. In diese werden </t>
    </r>
    <r>
      <rPr>
        <b/>
        <sz val="11"/>
        <color theme="1"/>
        <rFont val="Arial"/>
        <family val="2"/>
      </rPr>
      <t>Uhrzeiten</t>
    </r>
    <r>
      <rPr>
        <sz val="11"/>
        <color theme="1"/>
        <rFont val="Arial"/>
        <family val="2"/>
      </rPr>
      <t xml:space="preserve"> eingetragen. Damit keine unstimmigen Werte in der Präsenzzeit entstehen, wird die Summe ihrer Anwesenheit erst dann ersichtlich wenn kein Eingabefehler vorhanden ist. Nebenan finden sie ein paar Beispiele.</t>
    </r>
  </si>
  <si>
    <r>
      <t xml:space="preserve">6. Die Tabellenblätter sind </t>
    </r>
    <r>
      <rPr>
        <b/>
        <sz val="11"/>
        <color theme="1"/>
        <rFont val="Arial"/>
        <family val="2"/>
      </rPr>
      <t>geschützt</t>
    </r>
    <r>
      <rPr>
        <sz val="11"/>
        <color theme="1"/>
        <rFont val="Arial"/>
        <family val="2"/>
      </rPr>
      <t>; der Schutz kann (mit Vorsicht) aufgehoben werden. Davon wird aber dringend abgeraten, da andernfalls Formeln verloren gehen können.</t>
    </r>
  </si>
  <si>
    <r>
      <t xml:space="preserve">8. Es empfiehlt sich, regelmässig ein </t>
    </r>
    <r>
      <rPr>
        <b/>
        <sz val="11"/>
        <rFont val="Arial"/>
        <family val="2"/>
      </rPr>
      <t>Backup</t>
    </r>
    <r>
      <rPr>
        <sz val="11"/>
        <rFont val="Arial"/>
        <family val="2"/>
      </rPr>
      <t xml:space="preserve"> vorzunehmen.</t>
    </r>
  </si>
  <si>
    <t>Die Ein-Zeit ist früher als die vorangegangene Aus-Zeit. (auch andere Fehler)</t>
  </si>
  <si>
    <t>Es wurde über 6 Std. ohne zusammenhängende 30 Minuten-Pause gearbeitet.</t>
  </si>
  <si>
    <t>h</t>
  </si>
  <si>
    <t>Gruppenfehler</t>
  </si>
  <si>
    <t>Dies ist kein eigentlicher Fehler. Es wird lediglich die fehlende Ein/Aus-Zeit markiert.</t>
  </si>
  <si>
    <r>
      <t xml:space="preserve">Die Zeiten müssen </t>
    </r>
    <r>
      <rPr>
        <b/>
        <sz val="11"/>
        <color theme="1"/>
        <rFont val="Arial"/>
        <family val="2"/>
      </rPr>
      <t>lückenlos</t>
    </r>
    <r>
      <rPr>
        <sz val="11"/>
        <color theme="1"/>
        <rFont val="Arial"/>
        <family val="2"/>
      </rPr>
      <t xml:space="preserve"> von oben nach unten eingetragen werden</t>
    </r>
  </si>
  <si>
    <t>Tag des Monats</t>
  </si>
  <si>
    <t>Maximaler Fehler</t>
  </si>
  <si>
    <t>Wird die Präsenzzeit angezeigt?</t>
  </si>
  <si>
    <t>Gruppenfehler 1</t>
  </si>
  <si>
    <t>(aus)</t>
  </si>
  <si>
    <t>Gruppenfehler 2</t>
  </si>
  <si>
    <t>Gruppenfehler 3</t>
  </si>
  <si>
    <t>leer</t>
  </si>
  <si>
    <t>Genereller Gruppenfehler</t>
  </si>
  <si>
    <t>Ein1</t>
  </si>
  <si>
    <t>Aus1</t>
  </si>
  <si>
    <t>Ein2</t>
  </si>
  <si>
    <t>Aus2</t>
  </si>
  <si>
    <t>Zellenfehler</t>
  </si>
  <si>
    <t>Ein3</t>
  </si>
  <si>
    <t>Aus3</t>
  </si>
  <si>
    <t>Ein4</t>
  </si>
  <si>
    <t>Aus4</t>
  </si>
  <si>
    <t>Zeiten dezimal gewandelt</t>
  </si>
  <si>
    <t>Pausenfehler</t>
  </si>
  <si>
    <t>Gruppe1</t>
  </si>
  <si>
    <t>Gruppe2</t>
  </si>
  <si>
    <t>Gruppe3</t>
  </si>
  <si>
    <t>Gruppe4</t>
  </si>
  <si>
    <t>Pause12</t>
  </si>
  <si>
    <t>Pause23</t>
  </si>
  <si>
    <t>Pause34</t>
  </si>
  <si>
    <t>Kum12</t>
  </si>
  <si>
    <t>Kum123</t>
  </si>
  <si>
    <t>Kum1234</t>
  </si>
  <si>
    <t>Kum23</t>
  </si>
  <si>
    <t>Kum234</t>
  </si>
  <si>
    <t>Kum34</t>
  </si>
  <si>
    <t>Pausenfehler-Code</t>
  </si>
  <si>
    <t>Felder, die nicht gesperrt, also auswählbar sind, (weiss)</t>
  </si>
  <si>
    <t>sind Eingabefelder.</t>
  </si>
  <si>
    <t>Einige solcher Felder sind bereits mit Formeln belegt.</t>
  </si>
  <si>
    <t>und können bei Bedarf überschrieben werden.</t>
  </si>
  <si>
    <t>Jahresanspr.</t>
  </si>
  <si>
    <t>ausblenden</t>
  </si>
  <si>
    <t>Beschäftigungsgrad, Ferienanspruch, empfohlene regelmässige Arbeitszeit</t>
  </si>
  <si>
    <t>berechnen</t>
  </si>
  <si>
    <t>Gültig ab</t>
  </si>
  <si>
    <t>Gültig bis</t>
  </si>
  <si>
    <t>kumul. BG %</t>
  </si>
  <si>
    <t>kumuliert BG %</t>
  </si>
  <si>
    <t>wenn 1</t>
  </si>
  <si>
    <t>Tolerierte Abw. Wochenstd.</t>
  </si>
  <si>
    <t>Toleranz Std.</t>
  </si>
  <si>
    <t>1.2. Die Angaben werden per Formeln in das Basisblatt übernommen. Es ist möglich diese Werte in den Zellen rechts davon zu korrigieren.</t>
  </si>
  <si>
    <t>BG % (letzte Erfassungszeile)</t>
  </si>
  <si>
    <t>Regelarbeitszeiten
können anschliessend im Basisblatt bei Bedarf noch korrigiert werden!</t>
  </si>
  <si>
    <t>Alter (Sprung)</t>
  </si>
  <si>
    <t>Stunden</t>
  </si>
  <si>
    <t>Zu Jung</t>
  </si>
  <si>
    <t>Zu alt</t>
  </si>
  <si>
    <t>Kompensation Arbeitstage</t>
  </si>
  <si>
    <t>Beginn des neuen Schuljahrs</t>
  </si>
  <si>
    <t>Der BG beträgt mehr als 0%</t>
  </si>
  <si>
    <t>(Ja: 1, Nein: 0)</t>
  </si>
  <si>
    <t>Tag (Nr.)</t>
  </si>
  <si>
    <t>Arbeitszeit 100%</t>
  </si>
  <si>
    <t>Format-Code</t>
  </si>
  <si>
    <t>&lt;&lt; Testbezirk Code 
Muss leer sein bei der scharfen Datei!</t>
  </si>
  <si>
    <t>Spalte T:
Berechnet den Abzug in Std. je nach Bezirk und lokalem Feiertag 1:ZH / 2:ZH ausserhalb</t>
  </si>
  <si>
    <t>Regel-arbeitszeit (h)</t>
  </si>
  <si>
    <t>Feiertags-Anspruch nach BG</t>
  </si>
  <si>
    <t>Feiertags-Anspruch bei 100%</t>
  </si>
  <si>
    <t>Saldo nach BG</t>
  </si>
  <si>
    <t>Arbeitszeit an Feiertagen 100%</t>
  </si>
  <si>
    <t>Regel-arbeitszeit effektiv (h)</t>
  </si>
  <si>
    <t>Gültige Zeile aus Basisblatt-Regel-arbeitszeit</t>
  </si>
  <si>
    <t>Beschäf-tigungs-grad 
BG (%)</t>
  </si>
  <si>
    <t>Feiertags-Saldo bei 100%</t>
  </si>
  <si>
    <t>Die letzte Zeile 372 hat erweiterte Formeln, um die Verschiebung ohne den 29. Februar abzufangen. Dieses Datum ist ohne Schalttag immer der 1.1. des nächsten Jahres, sonst der 31.12.</t>
  </si>
  <si>
    <t>Differenz zum 1.1.</t>
  </si>
  <si>
    <t>Ist Arbeitsbereich</t>
  </si>
  <si>
    <t>Jahresanspruch
total</t>
  </si>
  <si>
    <r>
      <t xml:space="preserve">1.1 </t>
    </r>
    <r>
      <rPr>
        <b/>
        <sz val="11"/>
        <color theme="1"/>
        <rFont val="Arial"/>
        <family val="2"/>
      </rPr>
      <t>Übertrag der Daten aus dem Vorjahr.</t>
    </r>
    <r>
      <rPr>
        <sz val="11"/>
        <color theme="1"/>
        <rFont val="Arial"/>
        <family val="2"/>
      </rPr>
      <t xml:space="preserve"> Kopieren Sie in Ihrer Zeiterfassung des Vorjahres auf dem Tabellenblatt 'Uebertragshilfe' die grau markierte Spalte (J6:J24). Fügen Sie diese Daten auf der neuen Zeiterfassung im Tabellenblatt '</t>
    </r>
    <r>
      <rPr>
        <b/>
        <sz val="11"/>
        <color theme="1"/>
        <rFont val="Arial"/>
        <family val="2"/>
      </rPr>
      <t>Uebertragshilfe</t>
    </r>
    <r>
      <rPr>
        <sz val="11"/>
        <color theme="1"/>
        <rFont val="Arial"/>
        <family val="2"/>
      </rPr>
      <t>' in die weiss markierte Spalte (E6:E24) mit "</t>
    </r>
    <r>
      <rPr>
        <b/>
        <sz val="11"/>
        <color theme="1"/>
        <rFont val="Arial"/>
        <family val="2"/>
      </rPr>
      <t>Einfügen als Werte</t>
    </r>
    <r>
      <rPr>
        <sz val="11"/>
        <color theme="1"/>
        <rFont val="Arial"/>
        <family val="2"/>
      </rPr>
      <t>" ein (NICHT einfach Einfügen).</t>
    </r>
  </si>
  <si>
    <t>2. Beginnt Ihr Arbeitsverhältnis als Schulleiterin oder als Schulleiter erst ab dem 1. August, schreiben Sie im Basisblatt in die Zelle B39 das Datum des ersten Anstellungstags. Das Endedatum in der Zeile darüber wird automatisch auf einen Tag zuvor gesetzt. Zelle D38 in diesem Fall auf 0 setzen und D39: Ihr Beschäftigungsgrad als Schulleiterin oder als Schulleiter.</t>
  </si>
  <si>
    <r>
      <t xml:space="preserve">2.1 Nach dem Eintrag des BG in Zelle D38 (und allenfalls folgende) werden die Wochentage abgebildet. Sie geben in Zeile 48 (und allenfalls folgende) Ihre </t>
    </r>
    <r>
      <rPr>
        <b/>
        <sz val="11"/>
        <color theme="1"/>
        <rFont val="Arial"/>
        <family val="2"/>
      </rPr>
      <t>geplante Tagesarbeitszeit</t>
    </r>
    <r>
      <rPr>
        <sz val="11"/>
        <color theme="1"/>
        <rFont val="Arial"/>
        <family val="2"/>
      </rPr>
      <t xml:space="preserve"> von Montag bis Freitag ein (pro Tag max. 8.40 h). Bitte beachten Sie, dass die Summe der hier eingegebenen Zeit der 'Empf. Arb.zeit' aus Zelle L38 (und allenfalls folgende) entspricht. Eine Farbe im Kasten "Kontrolle Woche" weist daraufhin, dass die Stunden noch angepasst werden müssen.</t>
    </r>
  </si>
  <si>
    <r>
      <t xml:space="preserve">3.2 Für die </t>
    </r>
    <r>
      <rPr>
        <b/>
        <sz val="11"/>
        <rFont val="Arial"/>
        <family val="2"/>
      </rPr>
      <t>Erfassung weiterer bewilligter Tätigkeiten</t>
    </r>
    <r>
      <rPr>
        <sz val="11"/>
        <rFont val="Arial"/>
        <family val="2"/>
      </rPr>
      <t xml:space="preserve"> stehen zwei freie Zeilen zur Verfügung. Diese können im Basisblatt in den Zellen R27 und R28 erfasst werden.</t>
    </r>
  </si>
  <si>
    <r>
      <t xml:space="preserve">Ferien </t>
    </r>
    <r>
      <rPr>
        <sz val="8"/>
        <rFont val="Arial"/>
        <family val="2"/>
      </rPr>
      <t>(Übertrag nur möglich wenn Start am 1.1.)</t>
    </r>
  </si>
  <si>
    <t>Regel-
arbeits-
zeit gültig</t>
  </si>
  <si>
    <t>Gültige</t>
  </si>
  <si>
    <t>Zeile</t>
  </si>
  <si>
    <t>Faktor 0 bei zu hoher Regelarbeitszeit</t>
  </si>
  <si>
    <t>Excel-Bit-System:</t>
  </si>
  <si>
    <t>Sollte die Regelarbeitszeit (aus dem Basisblatt) an gewissen Werktagen höher sein als die maximal zulässige Regelarbeitszeit, kann das "Total Arbeitszeit (ist)" für die betreffenden Tage nicht gewertet werden. In diesem Fall muss dies im Basisblatt berichtigt werden. (Die Zellen sind dort rot markiert)</t>
  </si>
  <si>
    <t>Gültigiger Wert:</t>
  </si>
  <si>
    <t>Werte werden akzeptiert:</t>
  </si>
  <si>
    <t>Limitiert</t>
  </si>
  <si>
    <t xml:space="preserve">Übertrag oder </t>
  </si>
  <si>
    <t>(BG am 1.1 des Jahres)</t>
  </si>
  <si>
    <t>Beschränk.</t>
  </si>
  <si>
    <t>Korrektur</t>
  </si>
  <si>
    <t>(sonst Null)</t>
  </si>
  <si>
    <t xml:space="preserve"> Max. saldo</t>
  </si>
  <si>
    <t>AZ_Saldo maximal 2 Wochen Soll-Zeit!</t>
  </si>
  <si>
    <t>(Grau  ohne Limit)</t>
  </si>
  <si>
    <t>Neue Zwischenberechnungen ab V. 1.03</t>
  </si>
  <si>
    <t>Version VSA 5.05</t>
  </si>
  <si>
    <t>Ausserhalb Zürich</t>
  </si>
  <si>
    <t>Neujahr</t>
  </si>
  <si>
    <t>Berchtoldstag</t>
  </si>
  <si>
    <t>Gründonnerstag</t>
  </si>
  <si>
    <t>Karfreitag</t>
  </si>
  <si>
    <t>Ostermontag</t>
  </si>
  <si>
    <t>Tag der Arbeit</t>
  </si>
  <si>
    <t>Mittwoch vor Auffahrt</t>
  </si>
  <si>
    <t>Auffahrt</t>
  </si>
  <si>
    <t>Pfingstmontag</t>
  </si>
  <si>
    <t>1. August</t>
  </si>
  <si>
    <t>Heiligabend</t>
  </si>
  <si>
    <t>Weihnachten</t>
  </si>
  <si>
    <t>Stephanstag</t>
  </si>
  <si>
    <t>Silvester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</si>
</sst>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 #,##0.00_);_(* \(#,##0.00\);_(* &quot;-&quot;??_);_(@_)"/>
    <numFmt numFmtId="165" formatCode="[h]\:mm"/>
    <numFmt numFmtId="166" formatCode="\ @"/>
    <numFmt numFmtId="167" formatCode="@\ "/>
    <numFmt numFmtId="168" formatCode="mmmm"/>
    <numFmt numFmtId="169" formatCode="d/m/yy"/>
    <numFmt numFmtId="170" formatCode="[h]\:mm;\-\ [h]\:mm;&quot;-     &quot;"/>
    <numFmt numFmtId="171" formatCode="[h]\:mm;\-\ [h]\:mm;&quot;-   &quot;;_ @_ "/>
    <numFmt numFmtId="172" formatCode="ddd"/>
    <numFmt numFmtId="173" formatCode="0.00;;0.00"/>
    <numFmt numFmtId="174" formatCode="[h]\:mm;\-\ [h]\:mm;0\:00"/>
    <numFmt numFmtId="175" formatCode="\ \ \ \ \ \ \ \ \ \ @"/>
    <numFmt numFmtId="176" formatCode="0.0000000000000000"/>
    <numFmt numFmtId="177" formatCode="0.00;\-0.00;&quot;-     &quot;"/>
    <numFmt numFmtId="178" formatCode="0;\-0;&quot;-     &quot;"/>
    <numFmt numFmtId="179" formatCode="* hh:mm"/>
    <numFmt numFmtId="180" formatCode="[h]\:mm;\-\ [h]\:mm;0.0\:00"/>
  </numFmts>
  <fonts count="84" x14ac:knownFonts="1">
    <font>
      <sz val="10"/>
      <name val="Arial"/>
    </font>
    <font>
      <b/>
      <sz val="10"/>
      <name val="Arial"/>
      <family val="2"/>
    </font>
    <font>
      <sz val="10"/>
      <name val="Arial"/>
      <family val="2"/>
    </font>
    <font>
      <sz val="8"/>
      <name val="Arial"/>
      <family val="2"/>
    </font>
    <font>
      <b/>
      <sz val="10"/>
      <name val="Arial"/>
      <family val="2"/>
    </font>
    <font>
      <b/>
      <sz val="8"/>
      <name val="Arial"/>
      <family val="2"/>
    </font>
    <font>
      <sz val="10"/>
      <name val="Arial"/>
      <family val="2"/>
    </font>
    <font>
      <b/>
      <sz val="12"/>
      <name val="Arial"/>
      <family val="2"/>
    </font>
    <font>
      <b/>
      <sz val="10"/>
      <color indexed="10"/>
      <name val="Arial"/>
      <family val="2"/>
    </font>
    <font>
      <sz val="8"/>
      <name val="Arial"/>
      <family val="2"/>
    </font>
    <font>
      <b/>
      <sz val="12"/>
      <name val="Arial"/>
      <family val="2"/>
    </font>
    <font>
      <sz val="12"/>
      <name val="Arial"/>
      <family val="2"/>
    </font>
    <font>
      <b/>
      <sz val="14"/>
      <name val="Arial"/>
      <family val="2"/>
    </font>
    <font>
      <b/>
      <sz val="11"/>
      <name val="Arial"/>
      <family val="2"/>
    </font>
    <font>
      <b/>
      <sz val="12"/>
      <color indexed="8"/>
      <name val="Arial"/>
      <family val="2"/>
    </font>
    <font>
      <sz val="10"/>
      <color indexed="9"/>
      <name val="Arial"/>
      <family val="2"/>
    </font>
    <font>
      <sz val="14"/>
      <name val="Arial"/>
      <family val="2"/>
    </font>
    <font>
      <sz val="10"/>
      <color indexed="9"/>
      <name val="Arial"/>
      <family val="2"/>
    </font>
    <font>
      <sz val="11"/>
      <name val="Arial"/>
      <family val="2"/>
    </font>
    <font>
      <u/>
      <sz val="7.5"/>
      <color indexed="12"/>
      <name val="Arial"/>
      <family val="2"/>
    </font>
    <font>
      <sz val="11"/>
      <name val="Arial"/>
      <family val="2"/>
    </font>
    <font>
      <sz val="5"/>
      <name val="Arial"/>
      <family val="2"/>
    </font>
    <font>
      <sz val="16"/>
      <name val="Arial"/>
      <family val="2"/>
    </font>
    <font>
      <sz val="11"/>
      <color indexed="30"/>
      <name val="Arial"/>
      <family val="2"/>
    </font>
    <font>
      <sz val="10"/>
      <color indexed="26"/>
      <name val="Arial"/>
      <family val="2"/>
    </font>
    <font>
      <sz val="9"/>
      <color indexed="17"/>
      <name val="Arial"/>
      <family val="2"/>
    </font>
    <font>
      <b/>
      <sz val="10"/>
      <color indexed="17"/>
      <name val="Arial"/>
      <family val="2"/>
    </font>
    <font>
      <sz val="10"/>
      <color indexed="17"/>
      <name val="Arial"/>
      <family val="2"/>
    </font>
    <font>
      <sz val="10"/>
      <color indexed="9"/>
      <name val="Arial"/>
      <family val="2"/>
    </font>
    <font>
      <b/>
      <sz val="14"/>
      <color indexed="8"/>
      <name val="Arial"/>
      <family val="2"/>
    </font>
    <font>
      <sz val="10"/>
      <color indexed="8"/>
      <name val="Arial"/>
      <family val="2"/>
    </font>
    <font>
      <sz val="18"/>
      <color indexed="27"/>
      <name val="Arial"/>
      <family val="2"/>
    </font>
    <font>
      <sz val="12"/>
      <color indexed="17"/>
      <name val="Arial"/>
      <family val="2"/>
    </font>
    <font>
      <sz val="10"/>
      <color indexed="55"/>
      <name val="Arial"/>
      <family val="2"/>
    </font>
    <font>
      <b/>
      <sz val="10"/>
      <color indexed="10"/>
      <name val="Arial"/>
      <family val="2"/>
    </font>
    <font>
      <sz val="10"/>
      <color indexed="49"/>
      <name val="Arial"/>
      <family val="2"/>
    </font>
    <font>
      <sz val="11"/>
      <color indexed="10"/>
      <name val="Arial"/>
      <family val="2"/>
    </font>
    <font>
      <sz val="11"/>
      <color indexed="17"/>
      <name val="Arial"/>
      <family val="2"/>
    </font>
    <font>
      <sz val="14"/>
      <color indexed="10"/>
      <name val="Wingdings"/>
      <charset val="2"/>
    </font>
    <font>
      <sz val="8"/>
      <name val="Arial"/>
      <family val="2"/>
    </font>
    <font>
      <sz val="18"/>
      <color indexed="47"/>
      <name val="Arial"/>
      <family val="2"/>
    </font>
    <font>
      <u/>
      <sz val="11"/>
      <color indexed="10"/>
      <name val="Arial"/>
      <family val="2"/>
    </font>
    <font>
      <sz val="10"/>
      <color indexed="55"/>
      <name val="Arial"/>
      <family val="2"/>
    </font>
    <font>
      <sz val="30"/>
      <color indexed="12"/>
      <name val="Webdings"/>
      <family val="1"/>
      <charset val="2"/>
    </font>
    <font>
      <sz val="10"/>
      <color indexed="10"/>
      <name val="Arial"/>
      <family val="2"/>
    </font>
    <font>
      <sz val="10"/>
      <color rgb="FFFF0000"/>
      <name val="Arial"/>
      <family val="2"/>
    </font>
    <font>
      <b/>
      <sz val="10"/>
      <color rgb="FF0070C0"/>
      <name val="Arial"/>
      <family val="2"/>
    </font>
    <font>
      <sz val="10"/>
      <color rgb="FF0070C0"/>
      <name val="Arial"/>
      <family val="2"/>
    </font>
    <font>
      <sz val="10"/>
      <color rgb="FF00B050"/>
      <name val="Arial"/>
      <family val="2"/>
    </font>
    <font>
      <b/>
      <sz val="11"/>
      <color rgb="FFFF0000"/>
      <name val="Arial"/>
      <family val="2"/>
    </font>
    <font>
      <b/>
      <i/>
      <sz val="11"/>
      <name val="Arial"/>
      <family val="2"/>
    </font>
    <font>
      <sz val="11"/>
      <color rgb="FF00B050"/>
      <name val="Arial"/>
      <family val="2"/>
    </font>
    <font>
      <b/>
      <sz val="12"/>
      <color rgb="FF0070C0"/>
      <name val="Arial"/>
      <family val="2"/>
    </font>
    <font>
      <b/>
      <sz val="10"/>
      <color rgb="FFFF0000"/>
      <name val="Arial"/>
      <family val="2"/>
    </font>
    <font>
      <sz val="11"/>
      <color theme="6" tint="-0.499984740745262"/>
      <name val="Arial"/>
      <family val="2"/>
    </font>
    <font>
      <sz val="11"/>
      <color rgb="FF0070C0"/>
      <name val="Arial"/>
      <family val="2"/>
    </font>
    <font>
      <sz val="11"/>
      <color rgb="FFFF0000"/>
      <name val="Arial"/>
      <family val="2"/>
    </font>
    <font>
      <b/>
      <sz val="11"/>
      <color theme="1"/>
      <name val="Arial"/>
      <family val="2"/>
    </font>
    <font>
      <b/>
      <u/>
      <sz val="11"/>
      <color theme="3"/>
      <name val="Arial"/>
      <family val="2"/>
    </font>
    <font>
      <sz val="11"/>
      <color theme="1"/>
      <name val="Arial"/>
      <family val="2"/>
    </font>
    <font>
      <vertAlign val="superscript"/>
      <sz val="11"/>
      <color theme="1"/>
      <name val="Arial"/>
      <family val="2"/>
    </font>
    <font>
      <b/>
      <sz val="12"/>
      <color rgb="FFFF0000"/>
      <name val="Arial"/>
      <family val="2"/>
    </font>
    <font>
      <sz val="9"/>
      <name val="Arial"/>
      <family val="2"/>
    </font>
    <font>
      <sz val="10"/>
      <color theme="0"/>
      <name val="Arial"/>
      <family val="2"/>
    </font>
    <font>
      <sz val="10"/>
      <color rgb="FFC00000"/>
      <name val="Arial"/>
      <family val="2"/>
    </font>
    <font>
      <sz val="11"/>
      <color indexed="8"/>
      <name val="Arial"/>
      <family val="2"/>
    </font>
    <font>
      <sz val="10"/>
      <color theme="0" tint="-0.14999847407452621"/>
      <name val="Arial"/>
      <family val="2"/>
    </font>
    <font>
      <b/>
      <u/>
      <sz val="11"/>
      <color rgb="FFFF0000"/>
      <name val="Arial"/>
      <family val="2"/>
    </font>
    <font>
      <b/>
      <sz val="11"/>
      <color theme="6" tint="-0.499984740745262"/>
      <name val="Arial"/>
      <family val="2"/>
    </font>
    <font>
      <b/>
      <sz val="14"/>
      <color indexed="10"/>
      <name val="Arial"/>
      <family val="2"/>
    </font>
    <font>
      <b/>
      <sz val="16"/>
      <name val="Arial"/>
      <family val="2"/>
    </font>
    <font>
      <b/>
      <sz val="18"/>
      <name val="Arial"/>
      <family val="2"/>
    </font>
    <font>
      <b/>
      <sz val="16"/>
      <color rgb="FF0070C0"/>
      <name val="Arial"/>
      <family val="2"/>
    </font>
    <font>
      <b/>
      <sz val="10"/>
      <color theme="0"/>
      <name val="Arial"/>
      <family val="2"/>
    </font>
    <font>
      <sz val="18"/>
      <color rgb="FFFF0000"/>
      <name val="Wingdings"/>
      <charset val="2"/>
    </font>
    <font>
      <b/>
      <sz val="12"/>
      <color indexed="10"/>
      <name val="Arial"/>
      <family val="2"/>
    </font>
    <font>
      <b/>
      <sz val="11"/>
      <color rgb="FFC00000"/>
      <name val="Arial"/>
      <family val="2"/>
    </font>
    <font>
      <sz val="18"/>
      <name val="Arial"/>
      <family val="2"/>
    </font>
    <font>
      <sz val="12"/>
      <color theme="9" tint="-0.249977111117893"/>
      <name val="Arial"/>
      <family val="2"/>
    </font>
    <font>
      <sz val="8"/>
      <color theme="5" tint="-0.249977111117893"/>
      <name val="Arial"/>
      <family val="2"/>
    </font>
    <font>
      <sz val="10"/>
      <color theme="5" tint="-0.249977111117893"/>
      <name val="Arial"/>
      <family val="2"/>
    </font>
    <font>
      <sz val="30"/>
      <color theme="5" tint="-0.249977111117893"/>
      <name val="Webdings"/>
      <family val="1"/>
      <charset val="2"/>
    </font>
    <font>
      <sz val="12"/>
      <name val="Calibri"/>
      <family val="2"/>
      <scheme val="minor"/>
    </font>
    <font>
      <sz val="12"/>
      <color theme="0" tint="-0.34998626667073579"/>
      <name val="Calibri"/>
      <family val="2"/>
      <scheme val="minor"/>
    </font>
  </fonts>
  <fills count="26">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8"/>
        <bgColor indexed="64"/>
      </patternFill>
    </fill>
    <fill>
      <patternFill patternType="solid">
        <fgColor indexed="27"/>
        <bgColor indexed="64"/>
      </patternFill>
    </fill>
    <fill>
      <patternFill patternType="solid">
        <fgColor indexed="55"/>
        <bgColor indexed="64"/>
      </patternFill>
    </fill>
    <fill>
      <patternFill patternType="solid">
        <fgColor indexed="43"/>
        <bgColor indexed="64"/>
      </patternFill>
    </fill>
    <fill>
      <patternFill patternType="solid">
        <fgColor indexed="4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0"/>
        <bgColor indexed="64"/>
      </patternFill>
    </fill>
    <fill>
      <patternFill patternType="solid">
        <fgColor theme="1"/>
        <bgColor indexed="64"/>
      </patternFill>
    </fill>
    <fill>
      <patternFill patternType="solid">
        <fgColor rgb="FFFFFFCC"/>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FF8080"/>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6" tint="0.59999389629810485"/>
        <bgColor indexed="64"/>
      </patternFill>
    </fill>
  </fills>
  <borders count="127">
    <border>
      <left/>
      <right/>
      <top/>
      <bottom/>
      <diagonal/>
    </border>
    <border>
      <left/>
      <right/>
      <top style="thin">
        <color indexed="64"/>
      </top>
      <bottom/>
      <diagonal/>
    </border>
    <border>
      <left/>
      <right style="thin">
        <color indexed="64"/>
      </right>
      <top/>
      <bottom style="medium">
        <color indexed="64"/>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right style="thin">
        <color indexed="64"/>
      </right>
      <top/>
      <bottom style="hair">
        <color indexed="64"/>
      </bottom>
      <diagonal/>
    </border>
    <border>
      <left/>
      <right/>
      <top style="medium">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medium">
        <color indexed="64"/>
      </top>
      <bottom style="medium">
        <color indexed="64"/>
      </bottom>
      <diagonal/>
    </border>
    <border>
      <left/>
      <right style="medium">
        <color indexed="64"/>
      </right>
      <top/>
      <bottom/>
      <diagonal/>
    </border>
    <border>
      <left/>
      <right/>
      <top/>
      <bottom style="medium">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style="medium">
        <color indexed="64"/>
      </right>
      <top style="hair">
        <color indexed="64"/>
      </top>
      <bottom/>
      <diagonal/>
    </border>
    <border>
      <left/>
      <right style="medium">
        <color indexed="64"/>
      </right>
      <top/>
      <bottom style="hair">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hair">
        <color indexed="64"/>
      </top>
      <bottom style="hair">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17"/>
      </left>
      <right/>
      <top style="medium">
        <color indexed="17"/>
      </top>
      <bottom/>
      <diagonal/>
    </border>
    <border>
      <left/>
      <right/>
      <top style="medium">
        <color indexed="17"/>
      </top>
      <bottom/>
      <diagonal/>
    </border>
    <border>
      <left/>
      <right style="medium">
        <color indexed="17"/>
      </right>
      <top style="medium">
        <color indexed="17"/>
      </top>
      <bottom/>
      <diagonal/>
    </border>
    <border>
      <left style="medium">
        <color indexed="17"/>
      </left>
      <right/>
      <top/>
      <bottom/>
      <diagonal/>
    </border>
    <border>
      <left/>
      <right style="medium">
        <color indexed="17"/>
      </right>
      <top/>
      <bottom/>
      <diagonal/>
    </border>
    <border>
      <left style="medium">
        <color indexed="17"/>
      </left>
      <right/>
      <top/>
      <bottom style="medium">
        <color indexed="17"/>
      </bottom>
      <diagonal/>
    </border>
    <border>
      <left/>
      <right/>
      <top/>
      <bottom style="medium">
        <color indexed="17"/>
      </bottom>
      <diagonal/>
    </border>
    <border>
      <left/>
      <right style="medium">
        <color indexed="17"/>
      </right>
      <top/>
      <bottom style="medium">
        <color indexed="17"/>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thin">
        <color rgb="FF00B050"/>
      </left>
      <right style="thin">
        <color rgb="FF00B050"/>
      </right>
      <top/>
      <bottom style="thin">
        <color indexed="64"/>
      </bottom>
      <diagonal/>
    </border>
    <border>
      <left/>
      <right style="thin">
        <color rgb="FF00B050"/>
      </right>
      <top style="thin">
        <color rgb="FF00B050"/>
      </top>
      <bottom style="thin">
        <color indexed="17"/>
      </bottom>
      <diagonal/>
    </border>
    <border>
      <left/>
      <right style="thin">
        <color rgb="FF00B050"/>
      </right>
      <top style="thin">
        <color indexed="17"/>
      </top>
      <bottom style="thin">
        <color indexed="17"/>
      </bottom>
      <diagonal/>
    </border>
    <border>
      <left/>
      <right style="thin">
        <color rgb="FF00B050"/>
      </right>
      <top style="thin">
        <color indexed="17"/>
      </top>
      <bottom/>
      <diagonal/>
    </border>
    <border>
      <left/>
      <right style="thin">
        <color rgb="FF00B050"/>
      </right>
      <top style="thin">
        <color rgb="FF00B050"/>
      </top>
      <bottom/>
      <diagonal/>
    </border>
    <border>
      <left/>
      <right style="thin">
        <color rgb="FF00B050"/>
      </right>
      <top/>
      <bottom/>
      <diagonal/>
    </border>
    <border>
      <left/>
      <right style="thin">
        <color rgb="FF00B050"/>
      </right>
      <top/>
      <bottom style="thin">
        <color rgb="FF00B050"/>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top/>
      <bottom style="dotted">
        <color indexed="64"/>
      </bottom>
      <diagonal/>
    </border>
    <border>
      <left style="medium">
        <color indexed="64"/>
      </left>
      <right style="thin">
        <color indexed="64"/>
      </right>
      <top/>
      <bottom style="dotted">
        <color indexed="64"/>
      </bottom>
      <diagonal/>
    </border>
    <border>
      <left style="medium">
        <color indexed="64"/>
      </left>
      <right style="thin">
        <color indexed="64"/>
      </right>
      <top style="dotted">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dotted">
        <color auto="1"/>
      </left>
      <right style="dotted">
        <color auto="1"/>
      </right>
      <top style="dotted">
        <color auto="1"/>
      </top>
      <bottom style="dotted">
        <color auto="1"/>
      </bottom>
      <diagonal/>
    </border>
    <border>
      <left style="thin">
        <color indexed="64"/>
      </left>
      <right style="dotted">
        <color auto="1"/>
      </right>
      <top style="thin">
        <color indexed="64"/>
      </top>
      <bottom style="dotted">
        <color auto="1"/>
      </bottom>
      <diagonal/>
    </border>
    <border>
      <left style="thin">
        <color indexed="64"/>
      </left>
      <right style="dotted">
        <color auto="1"/>
      </right>
      <top style="dotted">
        <color auto="1"/>
      </top>
      <bottom style="dotted">
        <color auto="1"/>
      </bottom>
      <diagonal/>
    </border>
    <border>
      <left style="dotted">
        <color auto="1"/>
      </left>
      <right style="thin">
        <color indexed="64"/>
      </right>
      <top style="dotted">
        <color auto="1"/>
      </top>
      <bottom style="dotted">
        <color auto="1"/>
      </bottom>
      <diagonal/>
    </border>
    <border>
      <left style="hair">
        <color theme="8" tint="-0.24994659260841701"/>
      </left>
      <right style="hair">
        <color theme="8" tint="-0.24994659260841701"/>
      </right>
      <top style="hair">
        <color theme="8" tint="-0.24994659260841701"/>
      </top>
      <bottom style="hair">
        <color theme="8" tint="-0.24994659260841701"/>
      </bottom>
      <diagonal/>
    </border>
    <border>
      <left style="dotted">
        <color theme="8" tint="-0.24994659260841701"/>
      </left>
      <right style="dotted">
        <color theme="8" tint="-0.24994659260841701"/>
      </right>
      <top style="dotted">
        <color theme="8" tint="-0.24994659260841701"/>
      </top>
      <bottom style="dotted">
        <color theme="8" tint="-0.24994659260841701"/>
      </bottom>
      <diagonal/>
    </border>
    <border>
      <left/>
      <right style="dotted">
        <color auto="1"/>
      </right>
      <top/>
      <bottom style="dotted">
        <color auto="1"/>
      </bottom>
      <diagonal/>
    </border>
    <border>
      <left style="dotted">
        <color auto="1"/>
      </left>
      <right style="dotted">
        <color auto="1"/>
      </right>
      <top style="thin">
        <color indexed="64"/>
      </top>
      <bottom style="dotted">
        <color auto="1"/>
      </bottom>
      <diagonal/>
    </border>
    <border>
      <left style="dotted">
        <color auto="1"/>
      </left>
      <right style="thin">
        <color indexed="64"/>
      </right>
      <top style="thin">
        <color indexed="64"/>
      </top>
      <bottom style="dotted">
        <color auto="1"/>
      </bottom>
      <diagonal/>
    </border>
    <border>
      <left style="thin">
        <color indexed="64"/>
      </left>
      <right style="dotted">
        <color auto="1"/>
      </right>
      <top style="dotted">
        <color auto="1"/>
      </top>
      <bottom style="thin">
        <color indexed="64"/>
      </bottom>
      <diagonal/>
    </border>
    <border>
      <left style="dotted">
        <color auto="1"/>
      </left>
      <right style="dotted">
        <color auto="1"/>
      </right>
      <top style="dotted">
        <color auto="1"/>
      </top>
      <bottom style="thin">
        <color indexed="64"/>
      </bottom>
      <diagonal/>
    </border>
    <border>
      <left style="dotted">
        <color auto="1"/>
      </left>
      <right style="thin">
        <color indexed="64"/>
      </right>
      <top style="dotted">
        <color auto="1"/>
      </top>
      <bottom style="thin">
        <color indexed="64"/>
      </bottom>
      <diagonal/>
    </border>
    <border>
      <left/>
      <right style="dotted">
        <color auto="1"/>
      </right>
      <top/>
      <bottom/>
      <diagonal/>
    </border>
    <border>
      <left style="thin">
        <color indexed="64"/>
      </left>
      <right style="dotted">
        <color auto="1"/>
      </right>
      <top/>
      <bottom style="dotted">
        <color auto="1"/>
      </bottom>
      <diagonal/>
    </border>
    <border>
      <left style="dotted">
        <color auto="1"/>
      </left>
      <right/>
      <top style="thin">
        <color indexed="64"/>
      </top>
      <bottom style="dotted">
        <color auto="1"/>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thin">
        <color indexed="64"/>
      </bottom>
      <diagonal/>
    </border>
    <border>
      <left style="dotted">
        <color indexed="64"/>
      </left>
      <right/>
      <top/>
      <bottom style="dotted">
        <color indexed="64"/>
      </bottom>
      <diagonal/>
    </border>
    <border>
      <left style="thin">
        <color indexed="64"/>
      </left>
      <right style="thin">
        <color indexed="64"/>
      </right>
      <top style="hair">
        <color indexed="64"/>
      </top>
      <bottom style="medium">
        <color indexed="64"/>
      </bottom>
      <diagonal/>
    </border>
  </borders>
  <cellStyleXfs count="3">
    <xf numFmtId="0" fontId="0" fillId="0" borderId="0"/>
    <xf numFmtId="164" fontId="2" fillId="0" borderId="0" applyFont="0" applyFill="0" applyBorder="0" applyAlignment="0" applyProtection="0"/>
    <xf numFmtId="0" fontId="19" fillId="0" borderId="0" applyNumberFormat="0" applyFill="0" applyBorder="0" applyAlignment="0" applyProtection="0">
      <alignment vertical="top"/>
      <protection locked="0"/>
    </xf>
  </cellStyleXfs>
  <cellXfs count="874">
    <xf numFmtId="0" fontId="0" fillId="0" borderId="0" xfId="0"/>
    <xf numFmtId="0" fontId="0" fillId="0" borderId="0" xfId="0" applyAlignment="1">
      <alignment vertical="center"/>
    </xf>
    <xf numFmtId="0" fontId="5" fillId="0" borderId="0" xfId="0" applyFont="1" applyAlignment="1">
      <alignment vertical="center"/>
    </xf>
    <xf numFmtId="0" fontId="3" fillId="0" borderId="0" xfId="0" applyFont="1" applyAlignment="1">
      <alignment vertical="center"/>
    </xf>
    <xf numFmtId="0" fontId="0" fillId="0" borderId="1" xfId="0" applyBorder="1" applyAlignment="1">
      <alignment vertical="center"/>
    </xf>
    <xf numFmtId="0" fontId="0" fillId="0" borderId="0" xfId="0" applyAlignment="1">
      <alignment horizontal="right" vertical="center"/>
    </xf>
    <xf numFmtId="0" fontId="0" fillId="0" borderId="0" xfId="0" applyAlignment="1">
      <alignment horizontal="centerContinuous"/>
    </xf>
    <xf numFmtId="14" fontId="6" fillId="0" borderId="0" xfId="0" applyNumberFormat="1" applyFont="1" applyAlignment="1">
      <alignment horizontal="centerContinuous"/>
    </xf>
    <xf numFmtId="0" fontId="3" fillId="0" borderId="0" xfId="0" applyFont="1" applyAlignment="1">
      <alignment textRotation="90" wrapText="1"/>
    </xf>
    <xf numFmtId="14" fontId="8" fillId="0" borderId="0" xfId="0" applyNumberFormat="1" applyFont="1" applyAlignment="1">
      <alignment vertical="center"/>
    </xf>
    <xf numFmtId="165" fontId="0" fillId="0" borderId="0" xfId="0" applyNumberFormat="1"/>
    <xf numFmtId="165" fontId="0" fillId="0" borderId="0" xfId="0" applyNumberFormat="1" applyAlignment="1">
      <alignment vertical="center"/>
    </xf>
    <xf numFmtId="2" fontId="0" fillId="0" borderId="0" xfId="0" applyNumberFormat="1" applyAlignment="1">
      <alignment vertical="center"/>
    </xf>
    <xf numFmtId="0" fontId="6" fillId="0" borderId="0" xfId="0" applyFont="1" applyAlignment="1">
      <alignment vertical="center"/>
    </xf>
    <xf numFmtId="2" fontId="0" fillId="0" borderId="0" xfId="0" applyNumberFormat="1"/>
    <xf numFmtId="0" fontId="1" fillId="0" borderId="0" xfId="0" applyFont="1"/>
    <xf numFmtId="169" fontId="0" fillId="0" borderId="0" xfId="0" applyNumberFormat="1" applyAlignment="1">
      <alignment vertical="center"/>
    </xf>
    <xf numFmtId="14" fontId="14" fillId="0" borderId="0" xfId="0" applyNumberFormat="1" applyFont="1" applyAlignment="1">
      <alignment vertical="center"/>
    </xf>
    <xf numFmtId="0" fontId="0" fillId="0" borderId="0" xfId="0" applyAlignment="1">
      <alignment horizontal="left"/>
    </xf>
    <xf numFmtId="0" fontId="7" fillId="0" borderId="0" xfId="0" applyFont="1"/>
    <xf numFmtId="14" fontId="0" fillId="0" borderId="0" xfId="0" applyNumberFormat="1" applyAlignment="1">
      <alignment vertical="center"/>
    </xf>
    <xf numFmtId="0" fontId="0" fillId="0" borderId="0" xfId="0" applyAlignment="1">
      <alignment horizontal="centerContinuous" vertical="center"/>
    </xf>
    <xf numFmtId="0" fontId="0" fillId="0" borderId="0" xfId="0" applyAlignment="1">
      <alignment horizontal="center"/>
    </xf>
    <xf numFmtId="0" fontId="1" fillId="0" borderId="0" xfId="0" applyFont="1" applyAlignment="1">
      <alignment horizontal="center" vertical="center"/>
    </xf>
    <xf numFmtId="171" fontId="0" fillId="0" borderId="0" xfId="0" applyNumberFormat="1" applyAlignment="1">
      <alignment horizontal="right"/>
    </xf>
    <xf numFmtId="0" fontId="11" fillId="0" borderId="0" xfId="0" applyFont="1" applyAlignment="1">
      <alignment horizontal="left" vertical="center"/>
    </xf>
    <xf numFmtId="14" fontId="11" fillId="0" borderId="0" xfId="0" applyNumberFormat="1" applyFont="1" applyAlignment="1">
      <alignment horizontal="left" vertical="center"/>
    </xf>
    <xf numFmtId="0" fontId="0" fillId="0" borderId="0" xfId="0" applyAlignment="1">
      <alignment horizontal="right"/>
    </xf>
    <xf numFmtId="14" fontId="16" fillId="0" borderId="0" xfId="0" applyNumberFormat="1" applyFont="1" applyAlignment="1">
      <alignment horizontal="left" vertical="center"/>
    </xf>
    <xf numFmtId="14" fontId="16" fillId="0" borderId="0" xfId="0" applyNumberFormat="1" applyFont="1" applyAlignment="1">
      <alignment horizontal="left"/>
    </xf>
    <xf numFmtId="0" fontId="16" fillId="0" borderId="0" xfId="0" applyFont="1"/>
    <xf numFmtId="2" fontId="0" fillId="0" borderId="0" xfId="0" applyNumberFormat="1" applyAlignment="1">
      <alignment wrapText="1"/>
    </xf>
    <xf numFmtId="49" fontId="6" fillId="0" borderId="0" xfId="0" applyNumberFormat="1" applyFont="1" applyAlignment="1">
      <alignment vertical="center"/>
    </xf>
    <xf numFmtId="0" fontId="6" fillId="0" borderId="0" xfId="0" applyFont="1" applyAlignment="1">
      <alignment horizontal="right" vertical="center"/>
    </xf>
    <xf numFmtId="0" fontId="6" fillId="0" borderId="0" xfId="0" applyFont="1"/>
    <xf numFmtId="49" fontId="0" fillId="0" borderId="0" xfId="0" applyNumberFormat="1"/>
    <xf numFmtId="0" fontId="15" fillId="2" borderId="0" xfId="0" applyFont="1" applyFill="1" applyAlignment="1">
      <alignment vertical="center"/>
    </xf>
    <xf numFmtId="0" fontId="15" fillId="2" borderId="0" xfId="0" applyFont="1" applyFill="1"/>
    <xf numFmtId="165" fontId="15" fillId="2" borderId="0" xfId="0" applyNumberFormat="1" applyFont="1" applyFill="1"/>
    <xf numFmtId="0" fontId="17" fillId="0" borderId="0" xfId="0" applyFont="1" applyAlignment="1">
      <alignment vertical="center"/>
    </xf>
    <xf numFmtId="0" fontId="18" fillId="0" borderId="0" xfId="0" applyFont="1"/>
    <xf numFmtId="0" fontId="20" fillId="2" borderId="0" xfId="0" applyFont="1" applyFill="1"/>
    <xf numFmtId="0" fontId="20" fillId="0" borderId="0" xfId="0" applyFont="1"/>
    <xf numFmtId="0" fontId="13" fillId="0" borderId="0" xfId="0" applyFont="1"/>
    <xf numFmtId="0" fontId="13" fillId="0" borderId="0" xfId="0" applyFont="1" applyAlignment="1">
      <alignment wrapText="1"/>
    </xf>
    <xf numFmtId="0" fontId="25" fillId="0" borderId="0" xfId="0" applyFont="1" applyAlignment="1">
      <alignment horizontal="left" indent="1"/>
    </xf>
    <xf numFmtId="0" fontId="27" fillId="0" borderId="0" xfId="0" applyFont="1"/>
    <xf numFmtId="0" fontId="2" fillId="0" borderId="0" xfId="0" applyFont="1"/>
    <xf numFmtId="10" fontId="0" fillId="4" borderId="0" xfId="0" applyNumberFormat="1" applyFill="1" applyAlignment="1">
      <alignment horizontal="center" vertical="center"/>
    </xf>
    <xf numFmtId="0" fontId="0" fillId="6" borderId="0" xfId="0" applyFill="1" applyAlignment="1">
      <alignment horizontal="center"/>
    </xf>
    <xf numFmtId="0" fontId="2" fillId="6" borderId="0" xfId="0" applyFont="1" applyFill="1" applyAlignment="1">
      <alignment horizontal="center"/>
    </xf>
    <xf numFmtId="0" fontId="28" fillId="5" borderId="0" xfId="0" applyFont="1" applyFill="1" applyAlignment="1">
      <alignment horizontal="right"/>
    </xf>
    <xf numFmtId="0" fontId="28" fillId="5" borderId="0" xfId="0" applyFont="1" applyFill="1" applyAlignment="1">
      <alignment horizontal="center"/>
    </xf>
    <xf numFmtId="170" fontId="6" fillId="7" borderId="4" xfId="0" applyNumberFormat="1" applyFont="1" applyFill="1" applyBorder="1" applyAlignment="1">
      <alignment horizontal="center" vertical="center"/>
    </xf>
    <xf numFmtId="0" fontId="6" fillId="6" borderId="4" xfId="0" applyFont="1" applyFill="1" applyBorder="1" applyAlignment="1">
      <alignment horizontal="left" vertical="center" indent="1"/>
    </xf>
    <xf numFmtId="0" fontId="6" fillId="6" borderId="4" xfId="0" quotePrefix="1" applyFont="1" applyFill="1" applyBorder="1" applyAlignment="1">
      <alignment horizontal="left" vertical="center" indent="1"/>
    </xf>
    <xf numFmtId="49" fontId="27" fillId="0" borderId="0" xfId="0" applyNumberFormat="1" applyFont="1" applyAlignment="1">
      <alignment vertical="center"/>
    </xf>
    <xf numFmtId="49" fontId="26" fillId="0" borderId="0" xfId="0" applyNumberFormat="1" applyFont="1" applyAlignment="1">
      <alignment horizontal="left" vertical="center" indent="1"/>
    </xf>
    <xf numFmtId="49" fontId="27" fillId="0" borderId="0" xfId="0" applyNumberFormat="1" applyFont="1" applyAlignment="1">
      <alignment horizontal="left" vertical="center" indent="1"/>
    </xf>
    <xf numFmtId="0" fontId="27" fillId="0" borderId="0" xfId="0" applyFont="1" applyAlignment="1">
      <alignment horizontal="left" vertical="center" indent="1"/>
    </xf>
    <xf numFmtId="0" fontId="27" fillId="0" borderId="0" xfId="0" applyFont="1" applyAlignment="1">
      <alignment horizontal="left" indent="1"/>
    </xf>
    <xf numFmtId="165" fontId="27" fillId="0" borderId="0" xfId="0" applyNumberFormat="1" applyFont="1" applyAlignment="1">
      <alignment horizontal="left" vertical="center" indent="1"/>
    </xf>
    <xf numFmtId="165" fontId="15" fillId="2" borderId="0" xfId="0" applyNumberFormat="1" applyFont="1" applyFill="1" applyAlignment="1">
      <alignment horizontal="left" indent="1"/>
    </xf>
    <xf numFmtId="165" fontId="0" fillId="0" borderId="0" xfId="0" applyNumberFormat="1" applyAlignment="1">
      <alignment horizontal="left" indent="1"/>
    </xf>
    <xf numFmtId="165" fontId="6" fillId="0" borderId="0" xfId="0" applyNumberFormat="1" applyFont="1" applyAlignment="1">
      <alignment horizontal="left" indent="1"/>
    </xf>
    <xf numFmtId="0" fontId="3" fillId="3" borderId="4" xfId="0" applyFont="1" applyFill="1" applyBorder="1" applyAlignment="1">
      <alignment horizontal="center"/>
    </xf>
    <xf numFmtId="0" fontId="32" fillId="0" borderId="0" xfId="0" applyFont="1" applyAlignment="1">
      <alignment vertical="center"/>
    </xf>
    <xf numFmtId="49" fontId="32" fillId="0" borderId="0" xfId="0" applyNumberFormat="1" applyFont="1" applyAlignment="1">
      <alignment vertical="center"/>
    </xf>
    <xf numFmtId="0" fontId="32" fillId="0" borderId="0" xfId="0" quotePrefix="1" applyFont="1" applyAlignment="1">
      <alignment vertical="center"/>
    </xf>
    <xf numFmtId="0" fontId="15" fillId="2" borderId="0" xfId="0" applyFont="1" applyFill="1" applyAlignment="1">
      <alignment horizontal="center" vertical="center"/>
    </xf>
    <xf numFmtId="14" fontId="27" fillId="0" borderId="0" xfId="0" applyNumberFormat="1" applyFont="1" applyAlignment="1">
      <alignment horizontal="left" indent="1"/>
    </xf>
    <xf numFmtId="0" fontId="33" fillId="2" borderId="0" xfId="0" applyFont="1" applyFill="1" applyAlignment="1">
      <alignment horizontal="center" vertical="center"/>
    </xf>
    <xf numFmtId="0" fontId="4" fillId="0" borderId="0" xfId="0" applyFont="1" applyAlignment="1">
      <alignment horizontal="left" vertical="center" indent="1"/>
    </xf>
    <xf numFmtId="20" fontId="0" fillId="0" borderId="0" xfId="0" applyNumberFormat="1"/>
    <xf numFmtId="21" fontId="0" fillId="0" borderId="0" xfId="0" applyNumberFormat="1"/>
    <xf numFmtId="0" fontId="0" fillId="4" borderId="35" xfId="0" applyFill="1" applyBorder="1"/>
    <xf numFmtId="0" fontId="0" fillId="4" borderId="37" xfId="0" applyFill="1" applyBorder="1"/>
    <xf numFmtId="0" fontId="34" fillId="0" borderId="0" xfId="0" applyFont="1" applyAlignment="1">
      <alignment horizontal="left" vertical="center" indent="1"/>
    </xf>
    <xf numFmtId="0" fontId="2" fillId="6" borderId="4" xfId="0" applyFont="1" applyFill="1" applyBorder="1" applyAlignment="1">
      <alignment horizontal="left" vertical="center" indent="1"/>
    </xf>
    <xf numFmtId="0" fontId="2" fillId="0" borderId="0" xfId="0" applyFont="1" applyAlignment="1">
      <alignment horizontal="right"/>
    </xf>
    <xf numFmtId="0" fontId="2" fillId="0" borderId="0" xfId="0" applyFont="1" applyAlignment="1">
      <alignment horizontal="center"/>
    </xf>
    <xf numFmtId="170" fontId="6" fillId="0" borderId="0" xfId="0" applyNumberFormat="1" applyFont="1" applyAlignment="1">
      <alignment horizontal="center" vertical="center"/>
    </xf>
    <xf numFmtId="174" fontId="2" fillId="0" borderId="0" xfId="0" applyNumberFormat="1" applyFont="1" applyAlignment="1" applyProtection="1">
      <alignment horizontal="left"/>
      <protection locked="0"/>
    </xf>
    <xf numFmtId="0" fontId="2" fillId="0" borderId="0" xfId="0" applyFont="1" applyAlignment="1">
      <alignment horizontal="left" vertical="center" wrapText="1"/>
    </xf>
    <xf numFmtId="0" fontId="27" fillId="0" borderId="0" xfId="0" applyFont="1" applyAlignment="1">
      <alignment vertical="center" wrapText="1"/>
    </xf>
    <xf numFmtId="0" fontId="2" fillId="2" borderId="14" xfId="0" applyFont="1" applyFill="1" applyBorder="1"/>
    <xf numFmtId="0" fontId="0" fillId="2" borderId="15" xfId="0" applyFill="1" applyBorder="1"/>
    <xf numFmtId="0" fontId="0" fillId="2" borderId="17" xfId="0" applyFill="1" applyBorder="1"/>
    <xf numFmtId="0" fontId="0" fillId="2" borderId="14" xfId="0" applyFill="1" applyBorder="1"/>
    <xf numFmtId="170" fontId="27" fillId="2" borderId="14" xfId="0" applyNumberFormat="1" applyFont="1" applyFill="1" applyBorder="1" applyAlignment="1">
      <alignment horizontal="left" vertical="center"/>
    </xf>
    <xf numFmtId="0" fontId="2" fillId="6" borderId="0" xfId="0" applyFont="1" applyFill="1"/>
    <xf numFmtId="0" fontId="0" fillId="6" borderId="0" xfId="0" applyFill="1"/>
    <xf numFmtId="170" fontId="2" fillId="6" borderId="0" xfId="0" applyNumberFormat="1" applyFont="1" applyFill="1" applyAlignment="1">
      <alignment horizontal="center" vertical="center"/>
    </xf>
    <xf numFmtId="0" fontId="35" fillId="0" borderId="4" xfId="0" applyFont="1" applyBorder="1"/>
    <xf numFmtId="0" fontId="0" fillId="0" borderId="22" xfId="0" applyBorder="1"/>
    <xf numFmtId="0" fontId="2" fillId="0" borderId="22" xfId="0" applyFont="1" applyBorder="1"/>
    <xf numFmtId="0" fontId="2" fillId="0" borderId="3" xfId="0" applyFont="1" applyBorder="1"/>
    <xf numFmtId="0" fontId="0" fillId="3" borderId="4" xfId="0" applyFill="1" applyBorder="1"/>
    <xf numFmtId="0" fontId="2" fillId="3" borderId="4" xfId="0" applyFont="1" applyFill="1" applyBorder="1"/>
    <xf numFmtId="0" fontId="0" fillId="0" borderId="33" xfId="0" applyBorder="1"/>
    <xf numFmtId="0" fontId="0" fillId="0" borderId="33" xfId="0" applyBorder="1" applyAlignment="1">
      <alignment horizontal="left"/>
    </xf>
    <xf numFmtId="0" fontId="0" fillId="0" borderId="66" xfId="0" applyBorder="1" applyAlignment="1">
      <alignment horizontal="left"/>
    </xf>
    <xf numFmtId="0" fontId="22" fillId="0" borderId="62" xfId="0" applyFont="1" applyBorder="1" applyAlignment="1">
      <alignment horizontal="left" vertical="center" indent="1"/>
    </xf>
    <xf numFmtId="0" fontId="27" fillId="0" borderId="0" xfId="0" applyFont="1" applyAlignment="1">
      <alignment vertical="center"/>
    </xf>
    <xf numFmtId="14" fontId="2" fillId="0" borderId="4" xfId="0" applyNumberFormat="1" applyFont="1" applyBorder="1" applyAlignment="1">
      <alignment horizontal="center"/>
    </xf>
    <xf numFmtId="173" fontId="2" fillId="0" borderId="4" xfId="1" applyNumberFormat="1" applyFont="1" applyFill="1" applyBorder="1" applyAlignment="1" applyProtection="1">
      <alignment horizontal="right" indent="1"/>
    </xf>
    <xf numFmtId="170" fontId="38" fillId="0" borderId="0" xfId="0" applyNumberFormat="1" applyFont="1" applyAlignment="1">
      <alignment horizontal="center" vertical="center"/>
    </xf>
    <xf numFmtId="0" fontId="8" fillId="0" borderId="0" xfId="0" applyFont="1" applyAlignment="1">
      <alignment horizontal="left" vertical="center" indent="1"/>
    </xf>
    <xf numFmtId="0" fontId="0" fillId="0" borderId="4" xfId="0" applyBorder="1"/>
    <xf numFmtId="14" fontId="0" fillId="0" borderId="4" xfId="0" applyNumberFormat="1" applyBorder="1"/>
    <xf numFmtId="0" fontId="2" fillId="0" borderId="35" xfId="0" applyFont="1" applyBorder="1" applyAlignment="1">
      <alignment horizontal="right" vertical="top"/>
    </xf>
    <xf numFmtId="1" fontId="31" fillId="4" borderId="0" xfId="0" applyNumberFormat="1" applyFont="1" applyFill="1" applyAlignment="1">
      <alignment horizontal="center" vertical="center"/>
    </xf>
    <xf numFmtId="1" fontId="3" fillId="4" borderId="0" xfId="0" applyNumberFormat="1" applyFont="1" applyFill="1" applyAlignment="1">
      <alignment vertical="center"/>
    </xf>
    <xf numFmtId="0" fontId="3" fillId="4" borderId="0" xfId="0" applyFont="1" applyFill="1" applyAlignment="1">
      <alignment vertical="center"/>
    </xf>
    <xf numFmtId="14" fontId="3" fillId="4" borderId="0" xfId="0" applyNumberFormat="1" applyFont="1" applyFill="1" applyAlignment="1">
      <alignment vertical="center"/>
    </xf>
    <xf numFmtId="0" fontId="3" fillId="4" borderId="34" xfId="0" applyFont="1" applyFill="1" applyBorder="1" applyAlignment="1">
      <alignment vertical="center"/>
    </xf>
    <xf numFmtId="165" fontId="5" fillId="4" borderId="34" xfId="0" applyNumberFormat="1" applyFont="1" applyFill="1" applyBorder="1" applyAlignment="1">
      <alignment vertical="center"/>
    </xf>
    <xf numFmtId="165" fontId="6" fillId="4" borderId="34" xfId="0" applyNumberFormat="1" applyFont="1" applyFill="1" applyBorder="1" applyAlignment="1">
      <alignment vertical="center"/>
    </xf>
    <xf numFmtId="1" fontId="40" fillId="4" borderId="0" xfId="0" applyNumberFormat="1" applyFont="1" applyFill="1" applyAlignment="1">
      <alignment horizontal="center" vertical="center"/>
    </xf>
    <xf numFmtId="1" fontId="4" fillId="0" borderId="64" xfId="0" applyNumberFormat="1" applyFont="1" applyBorder="1" applyAlignment="1" applyProtection="1">
      <alignment horizontal="center" vertical="center"/>
      <protection locked="0"/>
    </xf>
    <xf numFmtId="172" fontId="4" fillId="0" borderId="77" xfId="0" applyNumberFormat="1" applyFont="1" applyBorder="1" applyAlignment="1" applyProtection="1">
      <alignment horizontal="center" vertical="center"/>
      <protection locked="0"/>
    </xf>
    <xf numFmtId="172" fontId="4" fillId="0" borderId="78" xfId="0" applyNumberFormat="1" applyFont="1" applyBorder="1" applyAlignment="1" applyProtection="1">
      <alignment horizontal="center" vertical="center"/>
      <protection locked="0"/>
    </xf>
    <xf numFmtId="0" fontId="2" fillId="0" borderId="0" xfId="0" applyFont="1" applyAlignment="1">
      <alignment vertical="center"/>
    </xf>
    <xf numFmtId="174" fontId="2" fillId="0" borderId="0" xfId="0" applyNumberFormat="1" applyFont="1"/>
    <xf numFmtId="1" fontId="3" fillId="4" borderId="0" xfId="0" applyNumberFormat="1" applyFont="1" applyFill="1" applyAlignment="1">
      <alignment horizontal="center" vertical="center"/>
    </xf>
    <xf numFmtId="0" fontId="3" fillId="4" borderId="0" xfId="0" applyFont="1" applyFill="1" applyAlignment="1">
      <alignment horizontal="center" vertical="center"/>
    </xf>
    <xf numFmtId="14" fontId="3" fillId="4" borderId="0" xfId="0" applyNumberFormat="1" applyFont="1" applyFill="1" applyAlignment="1">
      <alignment horizontal="center" vertical="center"/>
    </xf>
    <xf numFmtId="0" fontId="3" fillId="4" borderId="34" xfId="0" applyFont="1" applyFill="1" applyBorder="1" applyAlignment="1">
      <alignment horizontal="center" vertical="center"/>
    </xf>
    <xf numFmtId="165" fontId="5" fillId="4" borderId="34" xfId="0" applyNumberFormat="1" applyFont="1" applyFill="1" applyBorder="1" applyAlignment="1">
      <alignment horizontal="center" vertical="center"/>
    </xf>
    <xf numFmtId="165" fontId="6" fillId="4" borderId="34" xfId="0" applyNumberFormat="1" applyFont="1" applyFill="1" applyBorder="1" applyAlignment="1">
      <alignment horizontal="center" vertical="center"/>
    </xf>
    <xf numFmtId="0" fontId="0" fillId="0" borderId="0" xfId="0" applyAlignment="1">
      <alignment horizontal="center" vertical="center"/>
    </xf>
    <xf numFmtId="0" fontId="32" fillId="0" borderId="0" xfId="0" applyFont="1" applyAlignment="1">
      <alignment horizontal="center" vertical="center"/>
    </xf>
    <xf numFmtId="49" fontId="32" fillId="0" borderId="0" xfId="0" applyNumberFormat="1" applyFont="1" applyAlignment="1">
      <alignment horizontal="center" vertical="center"/>
    </xf>
    <xf numFmtId="0" fontId="32" fillId="0" borderId="0" xfId="0" quotePrefix="1" applyFont="1" applyAlignment="1">
      <alignment horizontal="center" vertical="center"/>
    </xf>
    <xf numFmtId="49" fontId="6" fillId="0" borderId="0" xfId="0" applyNumberFormat="1" applyFont="1" applyAlignment="1">
      <alignment horizontal="center" vertical="center"/>
    </xf>
    <xf numFmtId="0" fontId="6" fillId="0" borderId="0" xfId="0" applyFont="1" applyAlignment="1">
      <alignment horizontal="center"/>
    </xf>
    <xf numFmtId="0" fontId="6" fillId="0" borderId="0" xfId="0" applyFont="1" applyAlignment="1">
      <alignment horizontal="center" vertical="center"/>
    </xf>
    <xf numFmtId="0" fontId="42" fillId="0" borderId="0" xfId="0" applyFont="1" applyAlignment="1">
      <alignment horizontal="center" vertical="center"/>
    </xf>
    <xf numFmtId="0" fontId="43" fillId="0" borderId="0" xfId="2" applyFont="1" applyAlignment="1" applyProtection="1">
      <alignment horizontal="center" vertical="center"/>
      <protection locked="0"/>
    </xf>
    <xf numFmtId="0" fontId="44" fillId="4" borderId="35" xfId="0" applyFont="1" applyFill="1" applyBorder="1" applyAlignment="1">
      <alignment horizontal="center"/>
    </xf>
    <xf numFmtId="2" fontId="0" fillId="4" borderId="0" xfId="0" applyNumberFormat="1" applyFill="1" applyAlignment="1">
      <alignment horizontal="center" vertical="center"/>
    </xf>
    <xf numFmtId="177" fontId="6" fillId="0" borderId="4" xfId="0" applyNumberFormat="1" applyFont="1" applyBorder="1" applyAlignment="1">
      <alignment horizontal="center" vertical="center"/>
    </xf>
    <xf numFmtId="178" fontId="6" fillId="7" borderId="4" xfId="0" applyNumberFormat="1" applyFont="1" applyFill="1" applyBorder="1" applyAlignment="1">
      <alignment horizontal="center" vertical="center"/>
    </xf>
    <xf numFmtId="178" fontId="6" fillId="0" borderId="4" xfId="0" applyNumberFormat="1" applyFont="1" applyBorder="1" applyAlignment="1">
      <alignment horizontal="center" vertical="center"/>
    </xf>
    <xf numFmtId="177" fontId="0" fillId="4" borderId="0" xfId="0" applyNumberFormat="1" applyFill="1" applyAlignment="1">
      <alignment horizontal="center" vertical="center"/>
    </xf>
    <xf numFmtId="177" fontId="0" fillId="4" borderId="8" xfId="0" applyNumberFormat="1" applyFill="1" applyBorder="1" applyAlignment="1">
      <alignment horizontal="center" vertical="center"/>
    </xf>
    <xf numFmtId="165" fontId="46" fillId="0" borderId="0" xfId="0" applyNumberFormat="1" applyFont="1"/>
    <xf numFmtId="0" fontId="47" fillId="0" borderId="0" xfId="0" applyFont="1"/>
    <xf numFmtId="0" fontId="48" fillId="0" borderId="0" xfId="0" applyFont="1"/>
    <xf numFmtId="0" fontId="49" fillId="0" borderId="0" xfId="0" applyFont="1"/>
    <xf numFmtId="0" fontId="0" fillId="10" borderId="33" xfId="0" applyFill="1" applyBorder="1" applyAlignment="1">
      <alignment vertical="center"/>
    </xf>
    <xf numFmtId="0" fontId="0" fillId="10" borderId="0" xfId="0" applyFill="1"/>
    <xf numFmtId="0" fontId="2" fillId="10" borderId="8" xfId="0" applyFont="1" applyFill="1" applyBorder="1"/>
    <xf numFmtId="175" fontId="0" fillId="10" borderId="0" xfId="0" applyNumberFormat="1" applyFill="1"/>
    <xf numFmtId="0" fontId="0" fillId="10" borderId="0" xfId="0" applyFill="1" applyAlignment="1">
      <alignment vertical="top"/>
    </xf>
    <xf numFmtId="0" fontId="24" fillId="10" borderId="0" xfId="0" applyFont="1" applyFill="1" applyProtection="1">
      <protection hidden="1"/>
    </xf>
    <xf numFmtId="165" fontId="0" fillId="10" borderId="0" xfId="0" applyNumberFormat="1" applyFill="1"/>
    <xf numFmtId="0" fontId="24" fillId="10" borderId="0" xfId="0" applyFont="1" applyFill="1" applyAlignment="1">
      <alignment horizontal="center"/>
    </xf>
    <xf numFmtId="0" fontId="2" fillId="10" borderId="14" xfId="0" applyFont="1" applyFill="1" applyBorder="1" applyAlignment="1">
      <alignment vertical="center"/>
    </xf>
    <xf numFmtId="0" fontId="0" fillId="10" borderId="15" xfId="0" applyFill="1" applyBorder="1" applyAlignment="1">
      <alignment vertical="center"/>
    </xf>
    <xf numFmtId="0" fontId="2" fillId="10" borderId="11" xfId="0" applyFont="1" applyFill="1" applyBorder="1"/>
    <xf numFmtId="0" fontId="7" fillId="10" borderId="1" xfId="0" applyFont="1" applyFill="1" applyBorder="1"/>
    <xf numFmtId="0" fontId="7" fillId="10" borderId="0" xfId="0" applyFont="1" applyFill="1"/>
    <xf numFmtId="0" fontId="2" fillId="10" borderId="9" xfId="0" applyFont="1" applyFill="1" applyBorder="1"/>
    <xf numFmtId="0" fontId="7" fillId="10" borderId="10" xfId="0" applyFont="1" applyFill="1" applyBorder="1"/>
    <xf numFmtId="0" fontId="2" fillId="10" borderId="14" xfId="0" applyFont="1" applyFill="1" applyBorder="1"/>
    <xf numFmtId="0" fontId="7" fillId="10" borderId="15" xfId="0" applyFont="1" applyFill="1" applyBorder="1"/>
    <xf numFmtId="0" fontId="0" fillId="10" borderId="15" xfId="0" applyFill="1" applyBorder="1"/>
    <xf numFmtId="0" fontId="0" fillId="10" borderId="17" xfId="0" applyFill="1" applyBorder="1"/>
    <xf numFmtId="0" fontId="0" fillId="10" borderId="17" xfId="0" applyFill="1" applyBorder="1" applyAlignment="1">
      <alignment vertical="center"/>
    </xf>
    <xf numFmtId="0" fontId="0" fillId="10" borderId="15" xfId="0" applyFill="1" applyBorder="1" applyAlignment="1">
      <alignment horizontal="center" vertical="center"/>
    </xf>
    <xf numFmtId="0" fontId="0" fillId="10" borderId="15" xfId="0" applyFill="1" applyBorder="1" applyAlignment="1">
      <alignment horizontal="right" vertical="center" indent="1"/>
    </xf>
    <xf numFmtId="0" fontId="2" fillId="10" borderId="15" xfId="0" applyFont="1" applyFill="1" applyBorder="1" applyAlignment="1">
      <alignment horizontal="center" vertical="center"/>
    </xf>
    <xf numFmtId="0" fontId="0" fillId="10" borderId="15" xfId="0" applyFill="1" applyBorder="1" applyAlignment="1">
      <alignment horizontal="right" vertical="center"/>
    </xf>
    <xf numFmtId="0" fontId="0" fillId="10" borderId="15" xfId="0" applyFill="1" applyBorder="1" applyAlignment="1">
      <alignment horizontal="right" vertical="center" wrapText="1"/>
    </xf>
    <xf numFmtId="0" fontId="2" fillId="10" borderId="4" xfId="0" applyFont="1" applyFill="1" applyBorder="1" applyAlignment="1">
      <alignment horizontal="center" vertical="center" wrapText="1"/>
    </xf>
    <xf numFmtId="0" fontId="0" fillId="10" borderId="1" xfId="0" applyFill="1" applyBorder="1" applyAlignment="1">
      <alignment horizontal="center" vertical="center"/>
    </xf>
    <xf numFmtId="0" fontId="0" fillId="10" borderId="1" xfId="0" applyFill="1" applyBorder="1" applyAlignment="1">
      <alignment horizontal="right" vertical="center" indent="1"/>
    </xf>
    <xf numFmtId="0" fontId="2" fillId="10" borderId="1" xfId="0" applyFont="1" applyFill="1" applyBorder="1" applyAlignment="1">
      <alignment horizontal="center" vertical="center"/>
    </xf>
    <xf numFmtId="0" fontId="0" fillId="10" borderId="1" xfId="0" applyFill="1" applyBorder="1" applyAlignment="1">
      <alignment horizontal="right" vertical="center"/>
    </xf>
    <xf numFmtId="0" fontId="0" fillId="10" borderId="1" xfId="0" applyFill="1" applyBorder="1" applyAlignment="1">
      <alignment horizontal="right" vertical="center" wrapText="1"/>
    </xf>
    <xf numFmtId="0" fontId="0" fillId="10" borderId="19" xfId="0" applyFill="1" applyBorder="1" applyAlignment="1">
      <alignment horizontal="right" vertical="center"/>
    </xf>
    <xf numFmtId="0" fontId="0" fillId="10" borderId="19" xfId="0" applyFill="1" applyBorder="1" applyAlignment="1">
      <alignment horizontal="center" vertical="center" wrapText="1"/>
    </xf>
    <xf numFmtId="0" fontId="0" fillId="10" borderId="4" xfId="0" applyFill="1" applyBorder="1" applyAlignment="1">
      <alignment horizontal="center" vertical="center"/>
    </xf>
    <xf numFmtId="14" fontId="2" fillId="10" borderId="14" xfId="0" applyNumberFormat="1" applyFont="1" applyFill="1" applyBorder="1" applyAlignment="1">
      <alignment horizontal="center" vertical="center"/>
    </xf>
    <xf numFmtId="0" fontId="0" fillId="11" borderId="68" xfId="0" applyFill="1" applyBorder="1"/>
    <xf numFmtId="0" fontId="0" fillId="11" borderId="69" xfId="0" applyFill="1" applyBorder="1"/>
    <xf numFmtId="0" fontId="0" fillId="11" borderId="70" xfId="0" applyFill="1" applyBorder="1"/>
    <xf numFmtId="0" fontId="37" fillId="11" borderId="71" xfId="0" applyFont="1" applyFill="1" applyBorder="1" applyAlignment="1">
      <alignment horizontal="left" indent="1"/>
    </xf>
    <xf numFmtId="0" fontId="0" fillId="11" borderId="0" xfId="0" applyFill="1"/>
    <xf numFmtId="0" fontId="0" fillId="11" borderId="72" xfId="0" applyFill="1" applyBorder="1"/>
    <xf numFmtId="0" fontId="45" fillId="11" borderId="0" xfId="0" applyFont="1" applyFill="1"/>
    <xf numFmtId="0" fontId="45" fillId="11" borderId="72" xfId="0" applyFont="1" applyFill="1" applyBorder="1"/>
    <xf numFmtId="0" fontId="0" fillId="11" borderId="73" xfId="0" applyFill="1" applyBorder="1"/>
    <xf numFmtId="0" fontId="0" fillId="11" borderId="74" xfId="0" applyFill="1" applyBorder="1"/>
    <xf numFmtId="0" fontId="0" fillId="11" borderId="75" xfId="0" applyFill="1" applyBorder="1"/>
    <xf numFmtId="0" fontId="47" fillId="13" borderId="11" xfId="0" applyFont="1" applyFill="1" applyBorder="1"/>
    <xf numFmtId="0" fontId="47" fillId="13" borderId="1" xfId="0" applyFont="1" applyFill="1" applyBorder="1"/>
    <xf numFmtId="165" fontId="47" fillId="13" borderId="1" xfId="0" applyNumberFormat="1" applyFont="1" applyFill="1" applyBorder="1"/>
    <xf numFmtId="0" fontId="47" fillId="13" borderId="16" xfId="0" applyFont="1" applyFill="1" applyBorder="1"/>
    <xf numFmtId="0" fontId="47" fillId="13" borderId="8" xfId="0" applyFont="1" applyFill="1" applyBorder="1"/>
    <xf numFmtId="0" fontId="47" fillId="13" borderId="0" xfId="0" applyFont="1" applyFill="1"/>
    <xf numFmtId="165" fontId="47" fillId="13" borderId="0" xfId="0" applyNumberFormat="1" applyFont="1" applyFill="1"/>
    <xf numFmtId="0" fontId="47" fillId="13" borderId="7" xfId="0" applyFont="1" applyFill="1" applyBorder="1"/>
    <xf numFmtId="0" fontId="47" fillId="13" borderId="9" xfId="0" applyFont="1" applyFill="1" applyBorder="1"/>
    <xf numFmtId="0" fontId="47" fillId="13" borderId="10" xfId="0" applyFont="1" applyFill="1" applyBorder="1"/>
    <xf numFmtId="165" fontId="47" fillId="13" borderId="10" xfId="0" applyNumberFormat="1" applyFont="1" applyFill="1" applyBorder="1"/>
    <xf numFmtId="0" fontId="47" fillId="13" borderId="18" xfId="0" applyFont="1" applyFill="1" applyBorder="1"/>
    <xf numFmtId="0" fontId="2" fillId="10" borderId="4" xfId="0" applyFont="1" applyFill="1" applyBorder="1" applyAlignment="1">
      <alignment horizontal="center" vertical="center"/>
    </xf>
    <xf numFmtId="0" fontId="48" fillId="0" borderId="0" xfId="0" applyFont="1" applyAlignment="1">
      <alignment horizontal="center"/>
    </xf>
    <xf numFmtId="2" fontId="18" fillId="10" borderId="19" xfId="0" applyNumberFormat="1" applyFont="1" applyFill="1" applyBorder="1" applyAlignment="1">
      <alignment horizontal="right"/>
    </xf>
    <xf numFmtId="2" fontId="18" fillId="10" borderId="12" xfId="0" applyNumberFormat="1" applyFont="1" applyFill="1" applyBorder="1"/>
    <xf numFmtId="2" fontId="18" fillId="10" borderId="13" xfId="0" applyNumberFormat="1" applyFont="1" applyFill="1" applyBorder="1"/>
    <xf numFmtId="2" fontId="18" fillId="10" borderId="4" xfId="0" applyNumberFormat="1" applyFont="1" applyFill="1" applyBorder="1"/>
    <xf numFmtId="2" fontId="18" fillId="10" borderId="4" xfId="0" applyNumberFormat="1" applyFont="1" applyFill="1" applyBorder="1" applyAlignment="1">
      <alignment horizontal="right"/>
    </xf>
    <xf numFmtId="1" fontId="18" fillId="2" borderId="4" xfId="0" applyNumberFormat="1" applyFont="1" applyFill="1" applyBorder="1" applyAlignment="1" applyProtection="1">
      <alignment horizontal="right"/>
      <protection locked="0"/>
    </xf>
    <xf numFmtId="0" fontId="18" fillId="11" borderId="71" xfId="0" applyFont="1" applyFill="1" applyBorder="1" applyAlignment="1">
      <alignment horizontal="left" indent="1"/>
    </xf>
    <xf numFmtId="0" fontId="26" fillId="0" borderId="0" xfId="0" applyFont="1" applyAlignment="1">
      <alignment vertical="center"/>
    </xf>
    <xf numFmtId="177" fontId="18" fillId="2" borderId="4" xfId="0" applyNumberFormat="1" applyFont="1" applyFill="1" applyBorder="1" applyAlignment="1" applyProtection="1">
      <alignment horizontal="center"/>
      <protection locked="0"/>
    </xf>
    <xf numFmtId="0" fontId="26" fillId="0" borderId="0" xfId="0" applyFont="1" applyAlignment="1">
      <alignment horizontal="right" vertical="center"/>
    </xf>
    <xf numFmtId="0" fontId="0" fillId="11" borderId="0" xfId="0" applyFill="1" applyAlignment="1">
      <alignment vertical="center"/>
    </xf>
    <xf numFmtId="0" fontId="27" fillId="11" borderId="0" xfId="0" applyFont="1" applyFill="1" applyAlignment="1">
      <alignment vertical="center" wrapText="1"/>
    </xf>
    <xf numFmtId="0" fontId="0" fillId="11" borderId="0" xfId="0" applyFill="1" applyAlignment="1">
      <alignment horizontal="centerContinuous" vertical="center"/>
    </xf>
    <xf numFmtId="0" fontId="0" fillId="11" borderId="0" xfId="0" applyFill="1" applyAlignment="1">
      <alignment horizontal="right"/>
    </xf>
    <xf numFmtId="0" fontId="0" fillId="11" borderId="0" xfId="0" applyFill="1" applyAlignment="1">
      <alignment horizontal="center"/>
    </xf>
    <xf numFmtId="0" fontId="0" fillId="10" borderId="14" xfId="0" applyFill="1" applyBorder="1" applyAlignment="1">
      <alignment horizontal="center" vertical="center"/>
    </xf>
    <xf numFmtId="0" fontId="52" fillId="10" borderId="61" xfId="0" applyFont="1" applyFill="1" applyBorder="1" applyAlignment="1">
      <alignment horizontal="center" vertical="center"/>
    </xf>
    <xf numFmtId="168" fontId="29" fillId="10" borderId="62" xfId="0" applyNumberFormat="1" applyFont="1" applyFill="1" applyBorder="1" applyAlignment="1">
      <alignment horizontal="center" vertical="center"/>
    </xf>
    <xf numFmtId="0" fontId="29" fillId="10" borderId="33" xfId="0" applyFont="1" applyFill="1" applyBorder="1" applyAlignment="1">
      <alignment horizontal="center" vertical="center"/>
    </xf>
    <xf numFmtId="0" fontId="2" fillId="10" borderId="62" xfId="0" applyFont="1" applyFill="1" applyBorder="1" applyAlignment="1">
      <alignment horizontal="center" vertical="center"/>
    </xf>
    <xf numFmtId="0" fontId="10" fillId="10" borderId="33" xfId="0" applyFont="1" applyFill="1" applyBorder="1" applyAlignment="1">
      <alignment horizontal="left" vertical="center" indent="1"/>
    </xf>
    <xf numFmtId="20" fontId="0" fillId="10" borderId="33" xfId="0" applyNumberFormat="1" applyFill="1" applyBorder="1"/>
    <xf numFmtId="0" fontId="0" fillId="10" borderId="66" xfId="0" applyFill="1" applyBorder="1" applyAlignment="1">
      <alignment vertical="center"/>
    </xf>
    <xf numFmtId="0" fontId="2" fillId="10" borderId="62" xfId="0" applyFont="1" applyFill="1" applyBorder="1" applyAlignment="1">
      <alignment horizontal="left" vertical="center"/>
    </xf>
    <xf numFmtId="0" fontId="0" fillId="10" borderId="33" xfId="0" applyFill="1" applyBorder="1"/>
    <xf numFmtId="0" fontId="2" fillId="10" borderId="62" xfId="0" applyFont="1" applyFill="1" applyBorder="1" applyAlignment="1">
      <alignment horizontal="right" vertical="center"/>
    </xf>
    <xf numFmtId="9" fontId="12" fillId="10" borderId="66" xfId="0" applyNumberFormat="1" applyFont="1" applyFill="1" applyBorder="1" applyAlignment="1">
      <alignment horizontal="center" vertical="center"/>
    </xf>
    <xf numFmtId="0" fontId="2" fillId="10" borderId="59" xfId="0" applyFont="1" applyFill="1" applyBorder="1" applyAlignment="1">
      <alignment horizontal="center" vertical="center"/>
    </xf>
    <xf numFmtId="0" fontId="12" fillId="10" borderId="35" xfId="0" applyFont="1" applyFill="1" applyBorder="1" applyAlignment="1">
      <alignment horizontal="left" vertical="center" indent="1"/>
    </xf>
    <xf numFmtId="0" fontId="4" fillId="10" borderId="35" xfId="0" applyFont="1" applyFill="1" applyBorder="1" applyAlignment="1">
      <alignment vertical="center"/>
    </xf>
    <xf numFmtId="20" fontId="5" fillId="10" borderId="35" xfId="0" applyNumberFormat="1" applyFont="1" applyFill="1" applyBorder="1" applyAlignment="1">
      <alignment vertical="center"/>
    </xf>
    <xf numFmtId="0" fontId="5" fillId="10" borderId="35" xfId="0" applyFont="1" applyFill="1" applyBorder="1" applyAlignment="1">
      <alignment vertical="center"/>
    </xf>
    <xf numFmtId="0" fontId="3" fillId="10" borderId="35" xfId="0" applyFont="1" applyFill="1" applyBorder="1" applyAlignment="1">
      <alignment vertical="center"/>
    </xf>
    <xf numFmtId="0" fontId="3" fillId="10" borderId="37" xfId="0" applyFont="1" applyFill="1" applyBorder="1" applyAlignment="1">
      <alignment vertical="center"/>
    </xf>
    <xf numFmtId="177" fontId="2" fillId="10" borderId="40" xfId="0" applyNumberFormat="1" applyFont="1" applyFill="1" applyBorder="1" applyAlignment="1">
      <alignment vertical="center"/>
    </xf>
    <xf numFmtId="177" fontId="2" fillId="10" borderId="18" xfId="0" applyNumberFormat="1" applyFont="1" applyFill="1" applyBorder="1" applyAlignment="1">
      <alignment horizontal="right" vertical="center"/>
    </xf>
    <xf numFmtId="177" fontId="6" fillId="10" borderId="43" xfId="0" applyNumberFormat="1" applyFont="1" applyFill="1" applyBorder="1" applyAlignment="1">
      <alignment horizontal="center" vertical="center"/>
    </xf>
    <xf numFmtId="177" fontId="2" fillId="10" borderId="18" xfId="0" applyNumberFormat="1" applyFont="1" applyFill="1" applyBorder="1" applyAlignment="1">
      <alignment vertical="center"/>
    </xf>
    <xf numFmtId="177" fontId="2" fillId="10" borderId="40" xfId="0" applyNumberFormat="1" applyFont="1" applyFill="1" applyBorder="1" applyAlignment="1">
      <alignment vertical="top"/>
    </xf>
    <xf numFmtId="2" fontId="2" fillId="10" borderId="18" xfId="0" applyNumberFormat="1" applyFont="1" applyFill="1" applyBorder="1" applyAlignment="1">
      <alignment horizontal="center" vertical="center"/>
    </xf>
    <xf numFmtId="165" fontId="2" fillId="10" borderId="40" xfId="0" applyNumberFormat="1" applyFont="1" applyFill="1" applyBorder="1" applyAlignment="1">
      <alignment horizontal="center" vertical="center" wrapText="1"/>
    </xf>
    <xf numFmtId="177" fontId="2" fillId="10" borderId="83" xfId="0" applyNumberFormat="1" applyFont="1" applyFill="1" applyBorder="1" applyAlignment="1">
      <alignment horizontal="right" vertical="center"/>
    </xf>
    <xf numFmtId="177" fontId="2" fillId="10" borderId="76" xfId="0" applyNumberFormat="1" applyFont="1" applyFill="1" applyBorder="1" applyAlignment="1">
      <alignment vertical="center"/>
    </xf>
    <xf numFmtId="178" fontId="2" fillId="10" borderId="18" xfId="0" applyNumberFormat="1" applyFont="1" applyFill="1" applyBorder="1" applyAlignment="1">
      <alignment horizontal="center" vertical="center"/>
    </xf>
    <xf numFmtId="1" fontId="2" fillId="10" borderId="76" xfId="0" applyNumberFormat="1" applyFont="1" applyFill="1" applyBorder="1" applyAlignment="1">
      <alignment horizontal="center" vertical="center"/>
    </xf>
    <xf numFmtId="1" fontId="6" fillId="10" borderId="43" xfId="0" applyNumberFormat="1" applyFont="1" applyFill="1" applyBorder="1" applyAlignment="1">
      <alignment horizontal="center" vertical="center"/>
    </xf>
    <xf numFmtId="0" fontId="0" fillId="10" borderId="0" xfId="0" applyFill="1" applyAlignment="1">
      <alignment horizontal="center"/>
    </xf>
    <xf numFmtId="0" fontId="7" fillId="10" borderId="0" xfId="0" applyFont="1" applyFill="1" applyAlignment="1">
      <alignment vertical="center"/>
    </xf>
    <xf numFmtId="0" fontId="7" fillId="10" borderId="0" xfId="0" applyFont="1" applyFill="1" applyAlignment="1">
      <alignment horizontal="center" vertical="center"/>
    </xf>
    <xf numFmtId="0" fontId="2" fillId="10" borderId="0" xfId="0" applyFont="1" applyFill="1"/>
    <xf numFmtId="2" fontId="6" fillId="10" borderId="0" xfId="0" applyNumberFormat="1" applyFont="1" applyFill="1" applyAlignment="1">
      <alignment horizontal="center"/>
    </xf>
    <xf numFmtId="0" fontId="2" fillId="10" borderId="0" xfId="0" applyFont="1" applyFill="1" applyAlignment="1">
      <alignment horizontal="center"/>
    </xf>
    <xf numFmtId="0" fontId="0" fillId="10" borderId="17" xfId="0" applyFill="1" applyBorder="1" applyAlignment="1">
      <alignment horizontal="left" indent="1"/>
    </xf>
    <xf numFmtId="0" fontId="2" fillId="10" borderId="14" xfId="0" applyFont="1" applyFill="1" applyBorder="1" applyAlignment="1">
      <alignment horizontal="right"/>
    </xf>
    <xf numFmtId="2" fontId="6" fillId="10" borderId="17" xfId="0" applyNumberFormat="1" applyFont="1" applyFill="1" applyBorder="1" applyAlignment="1">
      <alignment horizontal="center"/>
    </xf>
    <xf numFmtId="2" fontId="12" fillId="10" borderId="66" xfId="0" applyNumberFormat="1" applyFont="1" applyFill="1" applyBorder="1" applyAlignment="1">
      <alignment horizontal="center" vertical="center"/>
    </xf>
    <xf numFmtId="0" fontId="0" fillId="10" borderId="0" xfId="0" applyFill="1" applyAlignment="1">
      <alignment vertical="center"/>
    </xf>
    <xf numFmtId="168" fontId="30" fillId="10" borderId="62" xfId="0" applyNumberFormat="1" applyFont="1" applyFill="1" applyBorder="1" applyAlignment="1">
      <alignment horizontal="left" vertical="center" indent="2"/>
    </xf>
    <xf numFmtId="0" fontId="2" fillId="10" borderId="62" xfId="0" applyFont="1" applyFill="1" applyBorder="1" applyAlignment="1">
      <alignment horizontal="left" vertical="center" indent="2"/>
    </xf>
    <xf numFmtId="0" fontId="1" fillId="10" borderId="53"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46" fillId="10" borderId="36" xfId="0" applyFont="1" applyFill="1" applyBorder="1"/>
    <xf numFmtId="0" fontId="0" fillId="14" borderId="0" xfId="0" applyFill="1" applyAlignment="1">
      <alignment vertical="center"/>
    </xf>
    <xf numFmtId="0" fontId="0" fillId="14" borderId="0" xfId="0" applyFill="1"/>
    <xf numFmtId="0" fontId="0" fillId="14" borderId="1" xfId="0" applyFill="1" applyBorder="1" applyAlignment="1">
      <alignment vertical="center"/>
    </xf>
    <xf numFmtId="0" fontId="3" fillId="14" borderId="0" xfId="0" applyFont="1" applyFill="1" applyAlignment="1">
      <alignment vertical="center"/>
    </xf>
    <xf numFmtId="0" fontId="3" fillId="14" borderId="0" xfId="0" applyFont="1" applyFill="1" applyAlignment="1">
      <alignment vertical="center" textRotation="90" wrapText="1"/>
    </xf>
    <xf numFmtId="0" fontId="3" fillId="14" borderId="0" xfId="0" applyFont="1" applyFill="1" applyAlignment="1">
      <alignment textRotation="90" wrapText="1"/>
    </xf>
    <xf numFmtId="49" fontId="0" fillId="14" borderId="0" xfId="0" applyNumberFormat="1" applyFill="1"/>
    <xf numFmtId="0" fontId="1" fillId="14" borderId="0" xfId="0" applyFont="1" applyFill="1" applyAlignment="1">
      <alignment vertical="center"/>
    </xf>
    <xf numFmtId="0" fontId="7" fillId="14" borderId="0" xfId="0" applyFont="1" applyFill="1" applyAlignment="1">
      <alignment vertical="center"/>
    </xf>
    <xf numFmtId="165" fontId="0" fillId="14" borderId="0" xfId="0" applyNumberFormat="1" applyFill="1"/>
    <xf numFmtId="20" fontId="0" fillId="14" borderId="0" xfId="0" applyNumberFormat="1" applyFill="1"/>
    <xf numFmtId="21" fontId="0" fillId="14" borderId="0" xfId="0" quotePrefix="1" applyNumberFormat="1" applyFill="1"/>
    <xf numFmtId="2" fontId="4" fillId="3" borderId="61" xfId="0" applyNumberFormat="1" applyFont="1" applyFill="1" applyBorder="1" applyAlignment="1">
      <alignment horizontal="center" vertical="center" wrapText="1"/>
    </xf>
    <xf numFmtId="0" fontId="28" fillId="15" borderId="0" xfId="0" applyFont="1" applyFill="1"/>
    <xf numFmtId="0" fontId="28" fillId="15" borderId="0" xfId="0" applyFont="1" applyFill="1" applyAlignment="1">
      <alignment horizontal="right"/>
    </xf>
    <xf numFmtId="0" fontId="53" fillId="0" borderId="0" xfId="0" applyFont="1" applyAlignment="1">
      <alignment horizontal="left" vertical="center" indent="1"/>
    </xf>
    <xf numFmtId="0" fontId="46" fillId="0" borderId="0" xfId="0" applyFont="1"/>
    <xf numFmtId="0" fontId="1" fillId="0" borderId="0" xfId="0" applyFont="1" applyAlignment="1">
      <alignment horizontal="left" vertical="center" indent="1"/>
    </xf>
    <xf numFmtId="177" fontId="6" fillId="16" borderId="4" xfId="0" applyNumberFormat="1" applyFont="1" applyFill="1" applyBorder="1" applyAlignment="1">
      <alignment horizontal="center" vertical="center"/>
    </xf>
    <xf numFmtId="178" fontId="6" fillId="16" borderId="4" xfId="0" applyNumberFormat="1" applyFont="1" applyFill="1" applyBorder="1" applyAlignment="1">
      <alignment horizontal="center" vertical="center"/>
    </xf>
    <xf numFmtId="0" fontId="0" fillId="16" borderId="0" xfId="0" applyFill="1" applyAlignment="1">
      <alignment horizontal="center"/>
    </xf>
    <xf numFmtId="0" fontId="26" fillId="11" borderId="0" xfId="0" applyFont="1" applyFill="1" applyAlignment="1">
      <alignment horizontal="right" vertical="center"/>
    </xf>
    <xf numFmtId="0" fontId="52" fillId="10" borderId="0" xfId="0" applyFont="1" applyFill="1" applyAlignment="1">
      <alignment horizontal="center" vertical="center"/>
    </xf>
    <xf numFmtId="178" fontId="6" fillId="0" borderId="19" xfId="0" applyNumberFormat="1" applyFont="1" applyBorder="1" applyAlignment="1">
      <alignment horizontal="center" vertical="center"/>
    </xf>
    <xf numFmtId="0" fontId="11" fillId="10" borderId="0" xfId="0" applyFont="1" applyFill="1"/>
    <xf numFmtId="0" fontId="11" fillId="10" borderId="0" xfId="0" applyFont="1" applyFill="1" applyAlignment="1">
      <alignment vertical="center"/>
    </xf>
    <xf numFmtId="0" fontId="24" fillId="10" borderId="0" xfId="0" applyFont="1" applyFill="1" applyAlignment="1" applyProtection="1">
      <alignment horizontal="center"/>
      <protection hidden="1"/>
    </xf>
    <xf numFmtId="175" fontId="24" fillId="10" borderId="0" xfId="0" applyNumberFormat="1" applyFont="1" applyFill="1" applyProtection="1">
      <protection hidden="1"/>
    </xf>
    <xf numFmtId="0" fontId="18" fillId="0" borderId="0" xfId="0" applyFont="1" applyAlignment="1">
      <alignment wrapText="1"/>
    </xf>
    <xf numFmtId="0" fontId="54" fillId="0" borderId="0" xfId="0" applyFont="1" applyAlignment="1">
      <alignment wrapText="1"/>
    </xf>
    <xf numFmtId="0" fontId="58" fillId="0" borderId="0" xfId="0" applyFont="1" applyAlignment="1">
      <alignment wrapText="1"/>
    </xf>
    <xf numFmtId="0" fontId="54" fillId="0" borderId="0" xfId="0" quotePrefix="1" applyFont="1" applyAlignment="1">
      <alignment vertical="top" wrapText="1"/>
    </xf>
    <xf numFmtId="0" fontId="55" fillId="0" borderId="0" xfId="0" applyFont="1" applyAlignment="1">
      <alignment vertical="top" wrapText="1"/>
    </xf>
    <xf numFmtId="0" fontId="59" fillId="14" borderId="0" xfId="0" applyFont="1" applyFill="1" applyAlignment="1">
      <alignment vertical="top" wrapText="1"/>
    </xf>
    <xf numFmtId="170" fontId="18" fillId="11" borderId="4" xfId="0" applyNumberFormat="1" applyFont="1" applyFill="1" applyBorder="1" applyAlignment="1">
      <alignment horizontal="center"/>
    </xf>
    <xf numFmtId="0" fontId="0" fillId="17" borderId="0" xfId="0" applyFill="1"/>
    <xf numFmtId="0" fontId="45" fillId="0" borderId="0" xfId="0" applyFont="1" applyAlignment="1">
      <alignment vertical="center"/>
    </xf>
    <xf numFmtId="0" fontId="52" fillId="10" borderId="0" xfId="0" applyFont="1" applyFill="1" applyAlignment="1">
      <alignment horizontal="left" vertical="center" indent="1"/>
    </xf>
    <xf numFmtId="14" fontId="1" fillId="0" borderId="61" xfId="0" applyNumberFormat="1" applyFont="1" applyBorder="1" applyAlignment="1" applyProtection="1">
      <alignment horizontal="center" vertical="center"/>
      <protection locked="0"/>
    </xf>
    <xf numFmtId="0" fontId="62" fillId="0" borderId="0" xfId="0" applyFont="1" applyAlignment="1">
      <alignment horizontal="center" vertical="center"/>
    </xf>
    <xf numFmtId="0" fontId="63" fillId="0" borderId="0" xfId="0" applyFont="1"/>
    <xf numFmtId="0" fontId="2" fillId="0" borderId="0" xfId="0" quotePrefix="1" applyFont="1"/>
    <xf numFmtId="2" fontId="18" fillId="0" borderId="18" xfId="0" applyNumberFormat="1" applyFont="1" applyBorder="1" applyAlignment="1" applyProtection="1">
      <alignment vertical="center"/>
      <protection locked="0"/>
    </xf>
    <xf numFmtId="177" fontId="65" fillId="10" borderId="18" xfId="0" applyNumberFormat="1" applyFont="1" applyFill="1" applyBorder="1" applyAlignment="1">
      <alignment vertical="center"/>
    </xf>
    <xf numFmtId="172" fontId="4" fillId="0" borderId="84" xfId="0" applyNumberFormat="1" applyFont="1" applyBorder="1" applyAlignment="1" applyProtection="1">
      <alignment horizontal="center" vertical="center"/>
      <protection locked="0"/>
    </xf>
    <xf numFmtId="1" fontId="4" fillId="0" borderId="85" xfId="0" applyNumberFormat="1" applyFont="1" applyBorder="1" applyAlignment="1" applyProtection="1">
      <alignment horizontal="center" vertical="center"/>
      <protection locked="0"/>
    </xf>
    <xf numFmtId="177" fontId="65" fillId="10" borderId="10" xfId="0" applyNumberFormat="1" applyFont="1" applyFill="1" applyBorder="1" applyAlignment="1">
      <alignment vertical="center"/>
    </xf>
    <xf numFmtId="0" fontId="3" fillId="0" borderId="36" xfId="0" applyFont="1" applyBorder="1" applyAlignment="1">
      <alignment vertical="center"/>
    </xf>
    <xf numFmtId="2" fontId="2" fillId="0" borderId="59" xfId="0" applyNumberFormat="1" applyFont="1" applyBorder="1" applyAlignment="1">
      <alignment vertical="center"/>
    </xf>
    <xf numFmtId="0" fontId="2" fillId="0" borderId="0" xfId="0" applyFont="1" applyAlignment="1">
      <alignment vertical="center" wrapText="1"/>
    </xf>
    <xf numFmtId="0" fontId="66" fillId="10" borderId="0" xfId="0" applyFont="1" applyFill="1" applyAlignment="1">
      <alignment horizontal="left"/>
    </xf>
    <xf numFmtId="0" fontId="3" fillId="3" borderId="14" xfId="0" applyFont="1" applyFill="1" applyBorder="1" applyAlignment="1">
      <alignment horizontal="center"/>
    </xf>
    <xf numFmtId="1" fontId="18" fillId="0" borderId="18" xfId="0" applyNumberFormat="1" applyFont="1" applyBorder="1" applyAlignment="1" applyProtection="1">
      <alignment horizontal="center" vertical="center"/>
      <protection locked="0"/>
    </xf>
    <xf numFmtId="0" fontId="36" fillId="19" borderId="19" xfId="0" applyFont="1" applyFill="1" applyBorder="1" applyAlignment="1">
      <alignment horizontal="left"/>
    </xf>
    <xf numFmtId="0" fontId="36" fillId="19" borderId="12" xfId="0" quotePrefix="1" applyFont="1" applyFill="1" applyBorder="1" applyAlignment="1">
      <alignment horizontal="left"/>
    </xf>
    <xf numFmtId="0" fontId="36" fillId="19" borderId="12" xfId="0" applyFont="1" applyFill="1" applyBorder="1" applyAlignment="1">
      <alignment horizontal="left"/>
    </xf>
    <xf numFmtId="0" fontId="36" fillId="19" borderId="13" xfId="0" applyFont="1" applyFill="1" applyBorder="1" applyAlignment="1">
      <alignment horizontal="left"/>
    </xf>
    <xf numFmtId="0" fontId="56" fillId="19" borderId="19" xfId="0" applyFont="1" applyFill="1" applyBorder="1" applyAlignment="1">
      <alignment horizontal="left"/>
    </xf>
    <xf numFmtId="0" fontId="56" fillId="19" borderId="12" xfId="0" applyFont="1" applyFill="1" applyBorder="1" applyAlignment="1">
      <alignment horizontal="left"/>
    </xf>
    <xf numFmtId="0" fontId="45" fillId="19" borderId="12" xfId="0" applyFont="1" applyFill="1" applyBorder="1" applyAlignment="1">
      <alignment horizontal="left"/>
    </xf>
    <xf numFmtId="0" fontId="45" fillId="19" borderId="13" xfId="0" applyFont="1" applyFill="1" applyBorder="1" applyAlignment="1">
      <alignment horizontal="left"/>
    </xf>
    <xf numFmtId="0" fontId="18" fillId="10" borderId="0" xfId="0" applyFont="1" applyFill="1"/>
    <xf numFmtId="175" fontId="13" fillId="10" borderId="0" xfId="0" applyNumberFormat="1" applyFont="1" applyFill="1"/>
    <xf numFmtId="175" fontId="18" fillId="10" borderId="0" xfId="0" applyNumberFormat="1" applyFont="1" applyFill="1"/>
    <xf numFmtId="175" fontId="13" fillId="10" borderId="0" xfId="0" applyNumberFormat="1" applyFont="1" applyFill="1" applyAlignment="1">
      <alignment vertical="center"/>
    </xf>
    <xf numFmtId="175" fontId="18" fillId="10" borderId="0" xfId="0" applyNumberFormat="1" applyFont="1" applyFill="1" applyAlignment="1">
      <alignment vertical="top"/>
    </xf>
    <xf numFmtId="2" fontId="7" fillId="10" borderId="0" xfId="0" applyNumberFormat="1" applyFont="1" applyFill="1" applyAlignment="1">
      <alignment horizontal="right"/>
    </xf>
    <xf numFmtId="1" fontId="7" fillId="10" borderId="0" xfId="0" applyNumberFormat="1" applyFont="1" applyFill="1" applyAlignment="1">
      <alignment horizontal="right"/>
    </xf>
    <xf numFmtId="0" fontId="18" fillId="10" borderId="0" xfId="0" applyFont="1" applyFill="1" applyAlignment="1">
      <alignment horizontal="left" indent="1"/>
    </xf>
    <xf numFmtId="165" fontId="18" fillId="10" borderId="0" xfId="0" applyNumberFormat="1" applyFont="1" applyFill="1" applyAlignment="1">
      <alignment horizontal="center"/>
    </xf>
    <xf numFmtId="0" fontId="54" fillId="10" borderId="0" xfId="0" applyFont="1" applyFill="1" applyAlignment="1">
      <alignment horizontal="center"/>
    </xf>
    <xf numFmtId="14" fontId="68" fillId="10" borderId="36" xfId="0" applyNumberFormat="1" applyFont="1" applyFill="1" applyBorder="1" applyAlignment="1">
      <alignment horizontal="center" vertical="center"/>
    </xf>
    <xf numFmtId="0" fontId="61" fillId="0" borderId="0" xfId="0" quotePrefix="1" applyFont="1" applyAlignment="1">
      <alignment horizontal="center" vertical="center"/>
    </xf>
    <xf numFmtId="0" fontId="13" fillId="8" borderId="4" xfId="0" applyFont="1" applyFill="1" applyBorder="1" applyAlignment="1">
      <alignment horizontal="center"/>
    </xf>
    <xf numFmtId="0" fontId="13" fillId="6" borderId="4" xfId="0" applyFont="1" applyFill="1" applyBorder="1" applyAlignment="1">
      <alignment horizontal="center"/>
    </xf>
    <xf numFmtId="0" fontId="69" fillId="0" borderId="0" xfId="0" applyFont="1" applyAlignment="1">
      <alignment horizontal="left" vertical="center" indent="1"/>
    </xf>
    <xf numFmtId="167" fontId="16" fillId="10" borderId="49" xfId="0" applyNumberFormat="1" applyFont="1" applyFill="1" applyBorder="1" applyAlignment="1">
      <alignment horizontal="left" vertical="center" indent="2"/>
    </xf>
    <xf numFmtId="167" fontId="16" fillId="10" borderId="27" xfId="0" applyNumberFormat="1" applyFont="1" applyFill="1" applyBorder="1" applyAlignment="1">
      <alignment horizontal="left" vertical="center" indent="2"/>
    </xf>
    <xf numFmtId="177" fontId="18" fillId="10" borderId="18" xfId="0" applyNumberFormat="1" applyFont="1" applyFill="1" applyBorder="1" applyAlignment="1">
      <alignment horizontal="right" vertical="center"/>
    </xf>
    <xf numFmtId="177" fontId="18" fillId="10" borderId="18" xfId="0" applyNumberFormat="1" applyFont="1" applyFill="1" applyBorder="1" applyAlignment="1" applyProtection="1">
      <alignment horizontal="right" vertical="center"/>
      <protection hidden="1"/>
    </xf>
    <xf numFmtId="0" fontId="18" fillId="10" borderId="79" xfId="0" applyFont="1" applyFill="1" applyBorder="1" applyAlignment="1">
      <alignment horizontal="left" vertical="center" indent="1"/>
    </xf>
    <xf numFmtId="0" fontId="18" fillId="10" borderId="43" xfId="0" applyFont="1" applyFill="1" applyBorder="1" applyAlignment="1">
      <alignment horizontal="left" vertical="center" indent="1"/>
    </xf>
    <xf numFmtId="0" fontId="18" fillId="10" borderId="43" xfId="0" quotePrefix="1" applyFont="1" applyFill="1" applyBorder="1" applyAlignment="1">
      <alignment horizontal="left" vertical="center" indent="1"/>
    </xf>
    <xf numFmtId="0" fontId="6" fillId="20" borderId="4" xfId="0" applyFont="1" applyFill="1" applyBorder="1" applyAlignment="1">
      <alignment horizontal="left" vertical="center" indent="1"/>
    </xf>
    <xf numFmtId="165" fontId="27" fillId="0" borderId="86" xfId="0" applyNumberFormat="1" applyFont="1" applyBorder="1" applyAlignment="1">
      <alignment vertical="center"/>
    </xf>
    <xf numFmtId="177" fontId="2" fillId="10" borderId="83" xfId="0" applyNumberFormat="1" applyFont="1" applyFill="1" applyBorder="1" applyAlignment="1">
      <alignment vertical="center"/>
    </xf>
    <xf numFmtId="0" fontId="6" fillId="10" borderId="55" xfId="0" applyFont="1" applyFill="1" applyBorder="1" applyAlignment="1">
      <alignment horizontal="left" vertical="center" indent="1"/>
    </xf>
    <xf numFmtId="1" fontId="6" fillId="10" borderId="55" xfId="0" applyNumberFormat="1" applyFont="1" applyFill="1" applyBorder="1" applyAlignment="1">
      <alignment horizontal="center" vertical="center"/>
    </xf>
    <xf numFmtId="1" fontId="2" fillId="9" borderId="47" xfId="0" applyNumberFormat="1" applyFont="1" applyFill="1" applyBorder="1" applyAlignment="1" applyProtection="1">
      <alignment vertical="center"/>
      <protection locked="0"/>
    </xf>
    <xf numFmtId="1" fontId="2" fillId="9" borderId="2" xfId="0" applyNumberFormat="1" applyFont="1" applyFill="1" applyBorder="1" applyAlignment="1" applyProtection="1">
      <alignment vertical="center"/>
      <protection locked="0"/>
    </xf>
    <xf numFmtId="1" fontId="2" fillId="10" borderId="47" xfId="0" applyNumberFormat="1" applyFont="1" applyFill="1" applyBorder="1" applyAlignment="1">
      <alignment horizontal="center" vertical="center"/>
    </xf>
    <xf numFmtId="1" fontId="2" fillId="10" borderId="67" xfId="0" applyNumberFormat="1" applyFont="1" applyFill="1" applyBorder="1" applyAlignment="1">
      <alignment horizontal="center" vertical="center"/>
    </xf>
    <xf numFmtId="0" fontId="18" fillId="10" borderId="63" xfId="0" applyFont="1" applyFill="1" applyBorder="1" applyAlignment="1">
      <alignment horizontal="left" vertical="center" indent="1"/>
    </xf>
    <xf numFmtId="177" fontId="6" fillId="10" borderId="63" xfId="0" applyNumberFormat="1" applyFont="1" applyFill="1" applyBorder="1" applyAlignment="1">
      <alignment horizontal="center" vertical="center"/>
    </xf>
    <xf numFmtId="2" fontId="18" fillId="0" borderId="80" xfId="0" applyNumberFormat="1" applyFont="1" applyBorder="1" applyAlignment="1" applyProtection="1">
      <alignment vertical="center"/>
      <protection locked="0"/>
    </xf>
    <xf numFmtId="177" fontId="2" fillId="10" borderId="80" xfId="0" applyNumberFormat="1" applyFont="1" applyFill="1" applyBorder="1" applyAlignment="1">
      <alignment vertical="center"/>
    </xf>
    <xf numFmtId="177" fontId="2" fillId="10" borderId="65" xfId="0" applyNumberFormat="1" applyFont="1" applyFill="1" applyBorder="1" applyAlignment="1">
      <alignment vertical="center"/>
    </xf>
    <xf numFmtId="0" fontId="0" fillId="3" borderId="28" xfId="0" applyFill="1" applyBorder="1"/>
    <xf numFmtId="0" fontId="0" fillId="0" borderId="20" xfId="0" applyBorder="1"/>
    <xf numFmtId="0" fontId="2" fillId="3" borderId="29" xfId="0" applyFont="1" applyFill="1" applyBorder="1"/>
    <xf numFmtId="0" fontId="0" fillId="0" borderId="94" xfId="0" applyBorder="1" applyAlignment="1" applyProtection="1">
      <alignment horizontal="left" indent="1"/>
      <protection locked="0"/>
    </xf>
    <xf numFmtId="0" fontId="0" fillId="3" borderId="29" xfId="0" applyFill="1" applyBorder="1"/>
    <xf numFmtId="0" fontId="0" fillId="3" borderId="8" xfId="0" applyFill="1" applyBorder="1"/>
    <xf numFmtId="0" fontId="0" fillId="0" borderId="56" xfId="0" applyBorder="1" applyAlignment="1" applyProtection="1">
      <alignment horizontal="left" indent="1"/>
      <protection locked="0"/>
    </xf>
    <xf numFmtId="0" fontId="8" fillId="3" borderId="8" xfId="0" applyFont="1" applyFill="1" applyBorder="1" applyAlignment="1">
      <alignment horizontal="center" vertical="center"/>
    </xf>
    <xf numFmtId="0" fontId="2" fillId="0" borderId="56" xfId="0" applyFont="1" applyBorder="1" applyAlignment="1" applyProtection="1">
      <alignment horizontal="left" indent="1"/>
      <protection locked="0"/>
    </xf>
    <xf numFmtId="0" fontId="0" fillId="3" borderId="95" xfId="0" applyFill="1" applyBorder="1"/>
    <xf numFmtId="2" fontId="0" fillId="0" borderId="94" xfId="0" applyNumberFormat="1" applyBorder="1" applyAlignment="1" applyProtection="1">
      <alignment horizontal="left" indent="1"/>
      <protection locked="0"/>
    </xf>
    <xf numFmtId="0" fontId="0" fillId="10" borderId="93" xfId="0" applyFill="1" applyBorder="1" applyAlignment="1" applyProtection="1">
      <alignment horizontal="left" indent="2"/>
      <protection locked="0"/>
    </xf>
    <xf numFmtId="0" fontId="0" fillId="10" borderId="94" xfId="0" applyFill="1" applyBorder="1" applyAlignment="1" applyProtection="1">
      <alignment horizontal="left" indent="2"/>
      <protection locked="0"/>
    </xf>
    <xf numFmtId="0" fontId="0" fillId="10" borderId="56" xfId="0" applyFill="1" applyBorder="1" applyAlignment="1" applyProtection="1">
      <alignment horizontal="left" indent="1"/>
      <protection locked="0"/>
    </xf>
    <xf numFmtId="174" fontId="2" fillId="10" borderId="56" xfId="0" applyNumberFormat="1" applyFont="1" applyFill="1" applyBorder="1" applyAlignment="1" applyProtection="1">
      <alignment horizontal="left" indent="2"/>
      <protection locked="0"/>
    </xf>
    <xf numFmtId="2" fontId="2" fillId="10" borderId="94" xfId="0" applyNumberFormat="1" applyFont="1" applyFill="1" applyBorder="1" applyAlignment="1" applyProtection="1">
      <alignment horizontal="left" indent="2"/>
      <protection locked="0"/>
    </xf>
    <xf numFmtId="0" fontId="70" fillId="10" borderId="0" xfId="0" applyFont="1" applyFill="1" applyAlignment="1">
      <alignment horizontal="left" vertical="center" indent="1"/>
    </xf>
    <xf numFmtId="0" fontId="71" fillId="10" borderId="0" xfId="0" applyFont="1" applyFill="1" applyAlignment="1">
      <alignment horizontal="center" vertical="center"/>
    </xf>
    <xf numFmtId="0" fontId="72" fillId="10" borderId="0" xfId="0" applyFont="1" applyFill="1" applyAlignment="1">
      <alignment horizontal="right" vertical="center" indent="1"/>
    </xf>
    <xf numFmtId="0" fontId="0" fillId="15" borderId="0" xfId="0" applyFill="1"/>
    <xf numFmtId="0" fontId="0" fillId="0" borderId="98" xfId="0" applyBorder="1"/>
    <xf numFmtId="0" fontId="53" fillId="0" borderId="0" xfId="0" applyFont="1" applyAlignment="1">
      <alignment horizontal="left"/>
    </xf>
    <xf numFmtId="0" fontId="73" fillId="15" borderId="0" xfId="0" applyFont="1" applyFill="1"/>
    <xf numFmtId="0" fontId="2" fillId="0" borderId="0" xfId="0" applyFont="1" applyAlignment="1">
      <alignment horizontal="right" indent="1"/>
    </xf>
    <xf numFmtId="0" fontId="0" fillId="0" borderId="0" xfId="0" applyAlignment="1">
      <alignment horizontal="right" indent="1"/>
    </xf>
    <xf numFmtId="1" fontId="6" fillId="0" borderId="99" xfId="0" applyNumberFormat="1" applyFont="1" applyBorder="1" applyAlignment="1">
      <alignment horizontal="center" vertical="center"/>
    </xf>
    <xf numFmtId="0" fontId="0" fillId="0" borderId="4" xfId="0" applyBorder="1" applyAlignment="1">
      <alignment horizontal="center"/>
    </xf>
    <xf numFmtId="0" fontId="2" fillId="0" borderId="4" xfId="0" applyFont="1" applyBorder="1" applyAlignment="1">
      <alignment horizontal="center"/>
    </xf>
    <xf numFmtId="179" fontId="18" fillId="0" borderId="18" xfId="0" applyNumberFormat="1" applyFont="1" applyBorder="1" applyAlignment="1" applyProtection="1">
      <alignment vertical="center"/>
      <protection locked="0"/>
    </xf>
    <xf numFmtId="179" fontId="18" fillId="0" borderId="10" xfId="0" applyNumberFormat="1" applyFont="1" applyBorder="1" applyAlignment="1" applyProtection="1">
      <alignment vertical="center"/>
      <protection locked="0"/>
    </xf>
    <xf numFmtId="0" fontId="2" fillId="16" borderId="0" xfId="0" applyFont="1" applyFill="1" applyAlignment="1">
      <alignment horizontal="right" vertical="center"/>
    </xf>
    <xf numFmtId="0" fontId="13" fillId="0" borderId="0" xfId="0" applyFont="1" applyAlignment="1">
      <alignment horizontal="center"/>
    </xf>
    <xf numFmtId="177" fontId="30" fillId="21" borderId="4" xfId="0" applyNumberFormat="1" applyFont="1" applyFill="1" applyBorder="1" applyAlignment="1">
      <alignment vertical="center"/>
    </xf>
    <xf numFmtId="177" fontId="30" fillId="23" borderId="18" xfId="0" applyNumberFormat="1" applyFont="1" applyFill="1" applyBorder="1" applyAlignment="1">
      <alignment vertical="center"/>
    </xf>
    <xf numFmtId="177" fontId="30" fillId="22" borderId="18" xfId="0" applyNumberFormat="1" applyFont="1" applyFill="1" applyBorder="1" applyAlignment="1">
      <alignment vertical="center"/>
    </xf>
    <xf numFmtId="177" fontId="30" fillId="10" borderId="18" xfId="0" applyNumberFormat="1" applyFont="1" applyFill="1" applyBorder="1" applyAlignment="1">
      <alignment vertical="center"/>
    </xf>
    <xf numFmtId="0" fontId="59" fillId="21" borderId="12" xfId="0" applyFont="1" applyFill="1" applyBorder="1" applyAlignment="1">
      <alignment horizontal="left" vertical="top" wrapText="1" indent="8"/>
    </xf>
    <xf numFmtId="0" fontId="59" fillId="23" borderId="12" xfId="0" applyFont="1" applyFill="1" applyBorder="1" applyAlignment="1">
      <alignment horizontal="left" vertical="top" wrapText="1" indent="8"/>
    </xf>
    <xf numFmtId="0" fontId="59" fillId="22" borderId="12" xfId="0" applyFont="1" applyFill="1" applyBorder="1" applyAlignment="1">
      <alignment horizontal="left" vertical="top" wrapText="1" indent="8"/>
    </xf>
    <xf numFmtId="0" fontId="59" fillId="10" borderId="13" xfId="0" applyFont="1" applyFill="1" applyBorder="1" applyAlignment="1">
      <alignment horizontal="left" vertical="top" wrapText="1" indent="8"/>
    </xf>
    <xf numFmtId="0" fontId="54" fillId="0" borderId="0" xfId="0" quotePrefix="1" applyFont="1" applyAlignment="1">
      <alignment horizontal="right" vertical="center"/>
    </xf>
    <xf numFmtId="14" fontId="0" fillId="10" borderId="0" xfId="0" applyNumberFormat="1" applyFill="1"/>
    <xf numFmtId="172" fontId="0" fillId="10" borderId="0" xfId="0" applyNumberFormat="1" applyFill="1" applyAlignment="1">
      <alignment horizontal="center"/>
    </xf>
    <xf numFmtId="0" fontId="0" fillId="4" borderId="0" xfId="0" applyFill="1" applyAlignment="1">
      <alignment horizontal="center"/>
    </xf>
    <xf numFmtId="2" fontId="0" fillId="0" borderId="4" xfId="0" applyNumberFormat="1" applyBorder="1" applyAlignment="1">
      <alignment horizontal="center" vertical="center"/>
    </xf>
    <xf numFmtId="0" fontId="0" fillId="4" borderId="0" xfId="0" applyFill="1" applyAlignment="1">
      <alignment horizontal="left"/>
    </xf>
    <xf numFmtId="0" fontId="2" fillId="18" borderId="8" xfId="0" applyFont="1" applyFill="1" applyBorder="1" applyAlignment="1">
      <alignment horizontal="center"/>
    </xf>
    <xf numFmtId="0" fontId="2" fillId="0" borderId="4" xfId="0" applyFont="1" applyBorder="1"/>
    <xf numFmtId="14" fontId="0" fillId="4" borderId="0" xfId="0" applyNumberFormat="1" applyFill="1"/>
    <xf numFmtId="172" fontId="0" fillId="4" borderId="0" xfId="0" applyNumberFormat="1" applyFill="1" applyAlignment="1">
      <alignment horizontal="center"/>
    </xf>
    <xf numFmtId="0" fontId="20" fillId="0" borderId="0" xfId="0" applyFont="1" applyProtection="1">
      <protection locked="0"/>
    </xf>
    <xf numFmtId="179" fontId="2" fillId="0" borderId="4" xfId="0" applyNumberFormat="1" applyFont="1" applyBorder="1" applyAlignment="1">
      <alignment vertical="center"/>
    </xf>
    <xf numFmtId="179" fontId="2" fillId="0" borderId="99" xfId="0" applyNumberFormat="1" applyFont="1" applyBorder="1" applyAlignment="1">
      <alignment vertical="center"/>
    </xf>
    <xf numFmtId="179" fontId="2" fillId="0" borderId="18" xfId="0" applyNumberFormat="1" applyFont="1" applyBorder="1" applyAlignment="1">
      <alignment vertical="center"/>
    </xf>
    <xf numFmtId="179" fontId="2" fillId="22" borderId="18" xfId="0" applyNumberFormat="1" applyFont="1" applyFill="1" applyBorder="1" applyAlignment="1">
      <alignment vertical="center"/>
    </xf>
    <xf numFmtId="179" fontId="2" fillId="21" borderId="18" xfId="0" applyNumberFormat="1" applyFont="1" applyFill="1" applyBorder="1" applyAlignment="1">
      <alignment vertical="center"/>
    </xf>
    <xf numFmtId="0" fontId="0" fillId="3" borderId="31" xfId="0" applyFill="1" applyBorder="1"/>
    <xf numFmtId="0" fontId="2" fillId="0" borderId="24" xfId="0" applyFont="1" applyBorder="1"/>
    <xf numFmtId="2" fontId="0" fillId="0" borderId="97" xfId="0" applyNumberFormat="1" applyBorder="1" applyAlignment="1" applyProtection="1">
      <alignment horizontal="left" indent="1"/>
      <protection locked="0"/>
    </xf>
    <xf numFmtId="2" fontId="2" fillId="10" borderId="97" xfId="0" applyNumberFormat="1" applyFont="1" applyFill="1" applyBorder="1" applyAlignment="1" applyProtection="1">
      <alignment horizontal="left" indent="2"/>
      <protection locked="0"/>
    </xf>
    <xf numFmtId="177" fontId="0" fillId="0" borderId="96" xfId="0" applyNumberFormat="1" applyBorder="1" applyAlignment="1" applyProtection="1">
      <alignment horizontal="left" indent="1"/>
      <protection locked="0"/>
    </xf>
    <xf numFmtId="177" fontId="2" fillId="10" borderId="96" xfId="0" applyNumberFormat="1" applyFont="1" applyFill="1" applyBorder="1" applyAlignment="1" applyProtection="1">
      <alignment horizontal="left" indent="2"/>
      <protection locked="0"/>
    </xf>
    <xf numFmtId="0" fontId="59" fillId="0" borderId="104" xfId="0" applyFont="1" applyBorder="1" applyAlignment="1">
      <alignment vertical="center" wrapText="1"/>
    </xf>
    <xf numFmtId="0" fontId="18" fillId="0" borderId="104" xfId="0" applyFont="1" applyBorder="1" applyAlignment="1">
      <alignment vertical="center" wrapText="1"/>
    </xf>
    <xf numFmtId="0" fontId="59" fillId="13" borderId="104" xfId="0" quotePrefix="1" applyFont="1" applyFill="1" applyBorder="1" applyAlignment="1">
      <alignment vertical="center" wrapText="1"/>
    </xf>
    <xf numFmtId="0" fontId="59" fillId="13" borderId="104" xfId="0" applyFont="1" applyFill="1" applyBorder="1" applyAlignment="1">
      <alignment vertical="center" wrapText="1"/>
    </xf>
    <xf numFmtId="0" fontId="18" fillId="13" borderId="104" xfId="0" applyFont="1" applyFill="1" applyBorder="1" applyAlignment="1">
      <alignment vertical="center" wrapText="1"/>
    </xf>
    <xf numFmtId="0" fontId="59" fillId="13" borderId="105" xfId="0" applyFont="1" applyFill="1" applyBorder="1" applyAlignment="1">
      <alignment vertical="center" wrapText="1"/>
    </xf>
    <xf numFmtId="0" fontId="18" fillId="14" borderId="105" xfId="0" applyFont="1" applyFill="1" applyBorder="1" applyAlignment="1">
      <alignment vertical="center" wrapText="1"/>
    </xf>
    <xf numFmtId="0" fontId="18" fillId="13" borderId="105" xfId="0" applyFont="1" applyFill="1" applyBorder="1" applyAlignment="1">
      <alignment vertical="center" wrapText="1"/>
    </xf>
    <xf numFmtId="0" fontId="20" fillId="0" borderId="15" xfId="0" applyFont="1" applyBorder="1" applyAlignment="1">
      <alignment vertical="center"/>
    </xf>
    <xf numFmtId="0" fontId="18" fillId="0" borderId="14" xfId="0" applyFont="1" applyBorder="1" applyAlignment="1">
      <alignment horizontal="left" vertical="center" indent="1"/>
    </xf>
    <xf numFmtId="2" fontId="0" fillId="0" borderId="0" xfId="0" applyNumberFormat="1" applyAlignment="1">
      <alignment horizontal="left" indent="1"/>
    </xf>
    <xf numFmtId="2" fontId="2" fillId="0" borderId="0" xfId="0" applyNumberFormat="1" applyFont="1" applyAlignment="1">
      <alignment horizontal="left" indent="2"/>
    </xf>
    <xf numFmtId="2" fontId="0" fillId="3" borderId="4" xfId="0" applyNumberFormat="1" applyFill="1" applyBorder="1" applyAlignment="1">
      <alignment horizontal="center" vertical="center"/>
    </xf>
    <xf numFmtId="0" fontId="33" fillId="0" borderId="0" xfId="0" applyFont="1" applyAlignment="1">
      <alignment horizontal="center" vertical="center"/>
    </xf>
    <xf numFmtId="14" fontId="2" fillId="0" borderId="0" xfId="0" applyNumberFormat="1" applyFont="1" applyAlignment="1">
      <alignment horizontal="centerContinuous"/>
    </xf>
    <xf numFmtId="0" fontId="0" fillId="10" borderId="0" xfId="0" applyFill="1" applyAlignment="1">
      <alignment horizontal="right" vertical="center"/>
    </xf>
    <xf numFmtId="0" fontId="2" fillId="10" borderId="0" xfId="0" applyFont="1" applyFill="1" applyAlignment="1">
      <alignment horizontal="right" vertical="center"/>
    </xf>
    <xf numFmtId="1" fontId="0" fillId="10" borderId="101" xfId="0" applyNumberFormat="1" applyFill="1" applyBorder="1" applyAlignment="1">
      <alignment horizontal="center" vertical="center"/>
    </xf>
    <xf numFmtId="1" fontId="0" fillId="10" borderId="107" xfId="0" applyNumberFormat="1" applyFill="1" applyBorder="1" applyAlignment="1">
      <alignment horizontal="center" vertical="center"/>
    </xf>
    <xf numFmtId="1" fontId="0" fillId="10" borderId="108" xfId="0" applyNumberFormat="1" applyFill="1" applyBorder="1" applyAlignment="1">
      <alignment horizontal="center" vertical="center"/>
    </xf>
    <xf numFmtId="0" fontId="0" fillId="10" borderId="109" xfId="0" applyFill="1" applyBorder="1" applyAlignment="1">
      <alignment horizontal="center" vertical="center"/>
    </xf>
    <xf numFmtId="0" fontId="0" fillId="10" borderId="110" xfId="0" applyFill="1" applyBorder="1" applyAlignment="1">
      <alignment horizontal="center" vertical="center"/>
    </xf>
    <xf numFmtId="0" fontId="0" fillId="10" borderId="111" xfId="0" applyFill="1" applyBorder="1" applyAlignment="1">
      <alignment horizontal="center" vertical="center"/>
    </xf>
    <xf numFmtId="0" fontId="0" fillId="13" borderId="0" xfId="0" applyFill="1" applyAlignment="1">
      <alignment horizontal="right" vertical="center"/>
    </xf>
    <xf numFmtId="0" fontId="1" fillId="13" borderId="0" xfId="0" applyFont="1" applyFill="1" applyAlignment="1">
      <alignment horizontal="right" vertical="center"/>
    </xf>
    <xf numFmtId="1" fontId="1" fillId="13" borderId="4" xfId="0" applyNumberFormat="1" applyFont="1" applyFill="1" applyBorder="1" applyAlignment="1">
      <alignment horizontal="center" vertical="center"/>
    </xf>
    <xf numFmtId="0" fontId="0" fillId="16" borderId="0" xfId="0" applyFill="1" applyAlignment="1">
      <alignment horizontal="right" vertical="center"/>
    </xf>
    <xf numFmtId="1" fontId="2" fillId="16" borderId="100" xfId="0" applyNumberFormat="1" applyFont="1" applyFill="1" applyBorder="1" applyAlignment="1">
      <alignment horizontal="center" vertical="center"/>
    </xf>
    <xf numFmtId="0" fontId="1" fillId="16" borderId="0" xfId="0" applyFont="1" applyFill="1" applyAlignment="1">
      <alignment horizontal="center" vertical="center"/>
    </xf>
    <xf numFmtId="1" fontId="0" fillId="16" borderId="106" xfId="0" applyNumberFormat="1" applyFill="1" applyBorder="1" applyAlignment="1">
      <alignment horizontal="center" vertical="center"/>
    </xf>
    <xf numFmtId="1" fontId="0" fillId="16" borderId="112" xfId="0" applyNumberFormat="1" applyFill="1" applyBorder="1" applyAlignment="1">
      <alignment horizontal="center" vertical="center"/>
    </xf>
    <xf numFmtId="0" fontId="1" fillId="16" borderId="0" xfId="0" applyFont="1" applyFill="1" applyAlignment="1">
      <alignment horizontal="right"/>
    </xf>
    <xf numFmtId="1" fontId="1" fillId="16" borderId="4" xfId="0" applyNumberFormat="1" applyFont="1" applyFill="1" applyBorder="1" applyAlignment="1">
      <alignment horizontal="center"/>
    </xf>
    <xf numFmtId="0" fontId="2" fillId="16" borderId="0" xfId="0" applyFont="1" applyFill="1" applyAlignment="1">
      <alignment horizontal="right"/>
    </xf>
    <xf numFmtId="1" fontId="0" fillId="16" borderId="0" xfId="0" applyNumberFormat="1" applyFill="1" applyAlignment="1">
      <alignment horizontal="center"/>
    </xf>
    <xf numFmtId="0" fontId="0" fillId="11" borderId="0" xfId="0" applyFill="1" applyAlignment="1">
      <alignment horizontal="right" vertical="center"/>
    </xf>
    <xf numFmtId="0" fontId="0" fillId="11" borderId="7" xfId="0" applyFill="1" applyBorder="1" applyAlignment="1">
      <alignment vertical="center"/>
    </xf>
    <xf numFmtId="1" fontId="0" fillId="11" borderId="113" xfId="0" applyNumberFormat="1" applyFill="1" applyBorder="1" applyAlignment="1">
      <alignment horizontal="center" vertical="center"/>
    </xf>
    <xf numFmtId="1" fontId="0" fillId="11" borderId="100" xfId="0" applyNumberFormat="1" applyFill="1" applyBorder="1" applyAlignment="1">
      <alignment horizontal="center" vertical="center"/>
    </xf>
    <xf numFmtId="1" fontId="0" fillId="11" borderId="102" xfId="0" applyNumberFormat="1" applyFill="1" applyBorder="1" applyAlignment="1">
      <alignment horizontal="center" vertical="center"/>
    </xf>
    <xf numFmtId="0" fontId="1" fillId="11" borderId="0" xfId="0" applyFont="1" applyFill="1" applyAlignment="1">
      <alignment horizontal="center" vertical="center"/>
    </xf>
    <xf numFmtId="2" fontId="0" fillId="0" borderId="11" xfId="0" applyNumberFormat="1" applyBorder="1"/>
    <xf numFmtId="2" fontId="0" fillId="0" borderId="107" xfId="0" applyNumberFormat="1" applyBorder="1"/>
    <xf numFmtId="2" fontId="0" fillId="0" borderId="108" xfId="0" applyNumberFormat="1" applyBorder="1"/>
    <xf numFmtId="2" fontId="0" fillId="0" borderId="8" xfId="0" applyNumberFormat="1" applyBorder="1"/>
    <xf numFmtId="2" fontId="0" fillId="0" borderId="100" xfId="0" applyNumberFormat="1" applyBorder="1"/>
    <xf numFmtId="2" fontId="0" fillId="0" borderId="103" xfId="0" applyNumberFormat="1" applyBorder="1"/>
    <xf numFmtId="2" fontId="0" fillId="0" borderId="9" xfId="0" applyNumberFormat="1" applyBorder="1"/>
    <xf numFmtId="2" fontId="0" fillId="0" borderId="110" xfId="0" applyNumberFormat="1" applyBorder="1"/>
    <xf numFmtId="2" fontId="0" fillId="0" borderId="111" xfId="0" applyNumberFormat="1" applyBorder="1"/>
    <xf numFmtId="0" fontId="1" fillId="18" borderId="0" xfId="0" applyFont="1" applyFill="1" applyAlignment="1">
      <alignment horizontal="center" vertical="center"/>
    </xf>
    <xf numFmtId="0" fontId="0" fillId="18" borderId="0" xfId="0" applyFill="1"/>
    <xf numFmtId="0" fontId="0" fillId="18" borderId="0" xfId="0" applyFill="1" applyAlignment="1">
      <alignment horizontal="right" vertical="center"/>
    </xf>
    <xf numFmtId="0" fontId="0" fillId="0" borderId="100" xfId="0" applyBorder="1"/>
    <xf numFmtId="0" fontId="1" fillId="18" borderId="0" xfId="0" applyFont="1" applyFill="1" applyAlignment="1">
      <alignment horizontal="right"/>
    </xf>
    <xf numFmtId="0" fontId="1" fillId="18" borderId="4" xfId="0" applyFont="1" applyFill="1" applyBorder="1" applyAlignment="1">
      <alignment horizontal="center"/>
    </xf>
    <xf numFmtId="0" fontId="2" fillId="0" borderId="0" xfId="0" applyFont="1" applyAlignment="1">
      <alignment horizontal="center" vertical="center"/>
    </xf>
    <xf numFmtId="0" fontId="2" fillId="0" borderId="0" xfId="0" applyFont="1" applyAlignment="1">
      <alignment horizontal="right" vertical="center"/>
    </xf>
    <xf numFmtId="2" fontId="18" fillId="10" borderId="4" xfId="0" applyNumberFormat="1" applyFont="1" applyFill="1" applyBorder="1" applyAlignment="1">
      <alignment horizontal="right" indent="1"/>
    </xf>
    <xf numFmtId="2" fontId="18" fillId="0" borderId="4" xfId="0" applyNumberFormat="1" applyFont="1" applyBorder="1" applyAlignment="1" applyProtection="1">
      <alignment horizontal="right" indent="1"/>
      <protection locked="0"/>
    </xf>
    <xf numFmtId="2" fontId="13" fillId="10" borderId="4" xfId="0" applyNumberFormat="1" applyFont="1" applyFill="1" applyBorder="1" applyAlignment="1">
      <alignment horizontal="right" indent="1"/>
    </xf>
    <xf numFmtId="0" fontId="45" fillId="0" borderId="0" xfId="0" applyFont="1"/>
    <xf numFmtId="0" fontId="53" fillId="0" borderId="0" xfId="0" applyFont="1" applyAlignment="1">
      <alignment horizontal="left" vertical="center"/>
    </xf>
    <xf numFmtId="0" fontId="7" fillId="0" borderId="0" xfId="0" applyFont="1" applyAlignment="1">
      <alignment vertical="top"/>
    </xf>
    <xf numFmtId="0" fontId="53" fillId="0" borderId="0" xfId="0" applyFont="1" applyAlignment="1">
      <alignment horizontal="center"/>
    </xf>
    <xf numFmtId="0" fontId="18" fillId="10" borderId="15" xfId="0" applyFont="1" applyFill="1" applyBorder="1" applyAlignment="1">
      <alignment vertical="center"/>
    </xf>
    <xf numFmtId="1" fontId="13" fillId="10" borderId="4" xfId="0" applyNumberFormat="1" applyFont="1" applyFill="1" applyBorder="1" applyAlignment="1">
      <alignment horizontal="center"/>
    </xf>
    <xf numFmtId="0" fontId="18" fillId="10" borderId="10" xfId="0" applyFont="1" applyFill="1" applyBorder="1" applyAlignment="1">
      <alignment vertical="center"/>
    </xf>
    <xf numFmtId="1" fontId="18" fillId="2" borderId="13" xfId="0" applyNumberFormat="1" applyFont="1" applyFill="1" applyBorder="1" applyAlignment="1" applyProtection="1">
      <alignment horizontal="right"/>
      <protection locked="0"/>
    </xf>
    <xf numFmtId="0" fontId="45" fillId="0" borderId="0" xfId="0" applyFont="1" applyAlignment="1">
      <alignment horizontal="center"/>
    </xf>
    <xf numFmtId="0" fontId="2" fillId="10" borderId="14" xfId="0" applyFont="1" applyFill="1" applyBorder="1" applyAlignment="1">
      <alignment horizontal="center" vertical="center"/>
    </xf>
    <xf numFmtId="0" fontId="1" fillId="10" borderId="4" xfId="0" applyFont="1" applyFill="1" applyBorder="1" applyAlignment="1">
      <alignment horizontal="center" vertical="center"/>
    </xf>
    <xf numFmtId="0" fontId="2" fillId="10" borderId="15" xfId="0" applyFont="1" applyFill="1" applyBorder="1" applyAlignment="1">
      <alignment horizontal="left" vertical="center" indent="1"/>
    </xf>
    <xf numFmtId="14" fontId="2" fillId="10" borderId="11" xfId="0" applyNumberFormat="1" applyFont="1" applyFill="1" applyBorder="1" applyAlignment="1">
      <alignment horizontal="center" vertical="center"/>
    </xf>
    <xf numFmtId="2" fontId="18" fillId="10" borderId="28" xfId="0" applyNumberFormat="1" applyFont="1" applyFill="1" applyBorder="1" applyAlignment="1">
      <alignment horizontal="right" indent="1"/>
    </xf>
    <xf numFmtId="0" fontId="18" fillId="0" borderId="4" xfId="0" applyFont="1" applyBorder="1" applyAlignment="1">
      <alignment horizontal="center"/>
    </xf>
    <xf numFmtId="14" fontId="13" fillId="2" borderId="4" xfId="0" applyNumberFormat="1" applyFont="1" applyFill="1" applyBorder="1" applyAlignment="1" applyProtection="1">
      <alignment horizontal="center"/>
      <protection locked="0"/>
    </xf>
    <xf numFmtId="2" fontId="18" fillId="10" borderId="29" xfId="0" applyNumberFormat="1" applyFont="1" applyFill="1" applyBorder="1" applyAlignment="1">
      <alignment horizontal="right" indent="1"/>
    </xf>
    <xf numFmtId="2" fontId="18" fillId="10" borderId="30" xfId="0" applyNumberFormat="1" applyFont="1" applyFill="1" applyBorder="1" applyAlignment="1">
      <alignment horizontal="center"/>
    </xf>
    <xf numFmtId="1" fontId="50" fillId="10" borderId="23" xfId="0" applyNumberFormat="1" applyFont="1" applyFill="1" applyBorder="1" applyAlignment="1">
      <alignment horizontal="right" indent="1"/>
    </xf>
    <xf numFmtId="2" fontId="18" fillId="10" borderId="31" xfId="0" applyNumberFormat="1" applyFont="1" applyFill="1" applyBorder="1" applyAlignment="1">
      <alignment horizontal="right" indent="1"/>
    </xf>
    <xf numFmtId="2" fontId="18" fillId="10" borderId="32" xfId="0" applyNumberFormat="1" applyFont="1" applyFill="1" applyBorder="1" applyAlignment="1">
      <alignment horizontal="center"/>
    </xf>
    <xf numFmtId="1" fontId="50" fillId="10" borderId="25" xfId="0" applyNumberFormat="1" applyFont="1" applyFill="1" applyBorder="1" applyAlignment="1">
      <alignment horizontal="right" indent="1"/>
    </xf>
    <xf numFmtId="14" fontId="7" fillId="0" borderId="0" xfId="0" applyNumberFormat="1" applyFont="1"/>
    <xf numFmtId="14" fontId="1" fillId="0" borderId="0" xfId="0" applyNumberFormat="1" applyFont="1"/>
    <xf numFmtId="0" fontId="2" fillId="12" borderId="19" xfId="0" applyFont="1" applyFill="1" applyBorder="1" applyAlignment="1">
      <alignment horizontal="center"/>
    </xf>
    <xf numFmtId="0" fontId="2" fillId="12" borderId="13" xfId="0" applyFont="1" applyFill="1" applyBorder="1" applyAlignment="1">
      <alignment horizontal="center" vertical="center"/>
    </xf>
    <xf numFmtId="177" fontId="2" fillId="16" borderId="4" xfId="0" applyNumberFormat="1" applyFont="1" applyFill="1" applyBorder="1" applyAlignment="1">
      <alignment horizontal="center" vertical="center"/>
    </xf>
    <xf numFmtId="170" fontId="2" fillId="16" borderId="4" xfId="0" applyNumberFormat="1" applyFont="1" applyFill="1" applyBorder="1" applyAlignment="1">
      <alignment horizontal="center" vertical="center"/>
    </xf>
    <xf numFmtId="177" fontId="2" fillId="7" borderId="4" xfId="0" applyNumberFormat="1" applyFont="1" applyFill="1" applyBorder="1" applyAlignment="1">
      <alignment horizontal="center" vertical="center"/>
    </xf>
    <xf numFmtId="2" fontId="2" fillId="16" borderId="4" xfId="0" applyNumberFormat="1" applyFont="1" applyFill="1" applyBorder="1" applyAlignment="1">
      <alignment horizontal="center" vertical="center"/>
    </xf>
    <xf numFmtId="178" fontId="2" fillId="7" borderId="4" xfId="0" applyNumberFormat="1" applyFont="1" applyFill="1" applyBorder="1" applyAlignment="1">
      <alignment horizontal="center" vertical="center"/>
    </xf>
    <xf numFmtId="178" fontId="2" fillId="16" borderId="4" xfId="0" applyNumberFormat="1" applyFont="1" applyFill="1" applyBorder="1" applyAlignment="1">
      <alignment horizontal="center" vertical="center"/>
    </xf>
    <xf numFmtId="0" fontId="2" fillId="0" borderId="93" xfId="0" applyFont="1" applyBorder="1" applyAlignment="1" applyProtection="1">
      <alignment horizontal="left" indent="1"/>
      <protection locked="0"/>
    </xf>
    <xf numFmtId="0" fontId="2" fillId="0" borderId="94" xfId="0" applyFont="1" applyBorder="1" applyAlignment="1" applyProtection="1">
      <alignment horizontal="left" indent="1"/>
      <protection locked="0"/>
    </xf>
    <xf numFmtId="0" fontId="64" fillId="0" borderId="0" xfId="0" applyFont="1" applyAlignment="1">
      <alignment horizontal="center"/>
    </xf>
    <xf numFmtId="0" fontId="64" fillId="0" borderId="0" xfId="0" quotePrefix="1" applyFont="1" applyAlignment="1">
      <alignment horizontal="center"/>
    </xf>
    <xf numFmtId="1" fontId="45" fillId="0" borderId="4" xfId="0" applyNumberFormat="1" applyFont="1" applyBorder="1" applyAlignment="1">
      <alignment horizontal="center"/>
    </xf>
    <xf numFmtId="1" fontId="56" fillId="0" borderId="19" xfId="0" applyNumberFormat="1" applyFont="1" applyBorder="1" applyAlignment="1">
      <alignment horizontal="center"/>
    </xf>
    <xf numFmtId="1" fontId="56" fillId="0" borderId="12" xfId="0" applyNumberFormat="1" applyFont="1" applyBorder="1" applyAlignment="1">
      <alignment horizontal="center"/>
    </xf>
    <xf numFmtId="1" fontId="56" fillId="0" borderId="13" xfId="0" applyNumberFormat="1" applyFont="1" applyBorder="1" applyAlignment="1">
      <alignment horizontal="center"/>
    </xf>
    <xf numFmtId="0" fontId="75" fillId="0" borderId="0" xfId="0" applyFont="1" applyAlignment="1">
      <alignment horizontal="left" vertical="center" indent="1"/>
    </xf>
    <xf numFmtId="0" fontId="15" fillId="5" borderId="0" xfId="0" applyFont="1" applyFill="1"/>
    <xf numFmtId="0" fontId="15" fillId="5" borderId="0" xfId="0" applyFont="1" applyFill="1" applyAlignment="1">
      <alignment horizontal="right"/>
    </xf>
    <xf numFmtId="0" fontId="15" fillId="5" borderId="0" xfId="0" applyFont="1" applyFill="1" applyAlignment="1">
      <alignment horizontal="center"/>
    </xf>
    <xf numFmtId="0" fontId="15" fillId="5" borderId="4" xfId="0" applyFont="1" applyFill="1" applyBorder="1" applyAlignment="1">
      <alignment horizontal="right"/>
    </xf>
    <xf numFmtId="177" fontId="2" fillId="0" borderId="4" xfId="0" applyNumberFormat="1" applyFont="1" applyBorder="1" applyAlignment="1" applyProtection="1">
      <alignment horizontal="center" vertical="center"/>
      <protection locked="0"/>
    </xf>
    <xf numFmtId="0" fontId="2" fillId="10" borderId="4" xfId="0" applyFont="1" applyFill="1" applyBorder="1" applyAlignment="1">
      <alignment horizontal="center"/>
    </xf>
    <xf numFmtId="2" fontId="18" fillId="10" borderId="18" xfId="0" applyNumberFormat="1" applyFont="1" applyFill="1" applyBorder="1" applyAlignment="1">
      <alignment horizontal="right"/>
    </xf>
    <xf numFmtId="0" fontId="23" fillId="0" borderId="0" xfId="0" applyFont="1" applyAlignment="1">
      <alignment horizontal="left" vertical="center" wrapText="1"/>
    </xf>
    <xf numFmtId="0" fontId="36" fillId="0" borderId="0" xfId="0" applyFont="1" applyAlignment="1" applyProtection="1">
      <alignment horizontal="center" vertical="center" wrapText="1"/>
      <protection locked="0" hidden="1"/>
    </xf>
    <xf numFmtId="0" fontId="2" fillId="18" borderId="4" xfId="0" applyFont="1" applyFill="1" applyBorder="1" applyAlignment="1">
      <alignment horizontal="center" vertical="center"/>
    </xf>
    <xf numFmtId="2" fontId="18" fillId="18" borderId="4" xfId="0" applyNumberFormat="1" applyFont="1" applyFill="1" applyBorder="1" applyAlignment="1">
      <alignment horizontal="center"/>
    </xf>
    <xf numFmtId="177" fontId="18" fillId="18" borderId="4" xfId="0" applyNumberFormat="1" applyFont="1" applyFill="1" applyBorder="1" applyAlignment="1">
      <alignment horizontal="center"/>
    </xf>
    <xf numFmtId="2" fontId="51" fillId="18" borderId="4" xfId="0" applyNumberFormat="1" applyFont="1" applyFill="1" applyBorder="1" applyAlignment="1">
      <alignment horizontal="center"/>
    </xf>
    <xf numFmtId="0" fontId="7" fillId="0" borderId="0" xfId="0" applyFont="1" applyAlignment="1">
      <alignment vertical="center"/>
    </xf>
    <xf numFmtId="0" fontId="0" fillId="24" borderId="29" xfId="0" applyFill="1" applyBorder="1"/>
    <xf numFmtId="0" fontId="2" fillId="24" borderId="22" xfId="0" applyFont="1" applyFill="1" applyBorder="1"/>
    <xf numFmtId="0" fontId="66" fillId="10" borderId="0" xfId="0" applyFont="1" applyFill="1" applyAlignment="1">
      <alignment horizontal="left" vertical="center"/>
    </xf>
    <xf numFmtId="177" fontId="0" fillId="24" borderId="30" xfId="0" applyNumberFormat="1" applyFill="1" applyBorder="1" applyAlignment="1" applyProtection="1">
      <alignment horizontal="left" indent="1"/>
      <protection locked="0"/>
    </xf>
    <xf numFmtId="2" fontId="7" fillId="10" borderId="0" xfId="0" applyNumberFormat="1" applyFont="1" applyFill="1" applyAlignment="1">
      <alignment vertical="center"/>
    </xf>
    <xf numFmtId="0" fontId="63" fillId="0" borderId="0" xfId="0" applyFont="1" applyAlignment="1">
      <alignment horizontal="right"/>
    </xf>
    <xf numFmtId="0" fontId="63" fillId="0" borderId="0" xfId="0" applyFont="1" applyAlignment="1">
      <alignment horizontal="center"/>
    </xf>
    <xf numFmtId="2" fontId="18" fillId="10" borderId="4" xfId="0" applyNumberFormat="1" applyFont="1" applyFill="1" applyBorder="1" applyAlignment="1">
      <alignment horizontal="center"/>
    </xf>
    <xf numFmtId="1" fontId="0" fillId="10" borderId="28" xfId="0" applyNumberFormat="1" applyFill="1" applyBorder="1" applyAlignment="1">
      <alignment horizontal="right" vertical="center"/>
    </xf>
    <xf numFmtId="1" fontId="18" fillId="10" borderId="29" xfId="0" applyNumberFormat="1" applyFont="1" applyFill="1" applyBorder="1" applyAlignment="1">
      <alignment horizontal="right" indent="1"/>
    </xf>
    <xf numFmtId="1" fontId="18" fillId="10" borderId="31" xfId="0" applyNumberFormat="1" applyFont="1" applyFill="1" applyBorder="1" applyAlignment="1">
      <alignment horizontal="right" indent="1"/>
    </xf>
    <xf numFmtId="0" fontId="0" fillId="10" borderId="114" xfId="0" applyFill="1" applyBorder="1" applyAlignment="1">
      <alignment horizontal="right" vertical="center"/>
    </xf>
    <xf numFmtId="0" fontId="0" fillId="10" borderId="101" xfId="0" applyFill="1" applyBorder="1" applyAlignment="1">
      <alignment horizontal="right" vertical="center" wrapText="1"/>
    </xf>
    <xf numFmtId="1" fontId="0" fillId="10" borderId="21" xfId="0" applyNumberFormat="1" applyFill="1" applyBorder="1" applyAlignment="1">
      <alignment horizontal="right" vertical="center"/>
    </xf>
    <xf numFmtId="14" fontId="18" fillId="10" borderId="20" xfId="0" applyNumberFormat="1" applyFont="1" applyFill="1" applyBorder="1" applyAlignment="1">
      <alignment horizontal="center"/>
    </xf>
    <xf numFmtId="173" fontId="18" fillId="10" borderId="20" xfId="0" applyNumberFormat="1" applyFont="1" applyFill="1" applyBorder="1" applyAlignment="1">
      <alignment horizontal="center"/>
    </xf>
    <xf numFmtId="14" fontId="18" fillId="10" borderId="22" xfId="0" applyNumberFormat="1" applyFont="1" applyFill="1" applyBorder="1" applyAlignment="1">
      <alignment horizontal="center"/>
    </xf>
    <xf numFmtId="173" fontId="18" fillId="10" borderId="22" xfId="0" applyNumberFormat="1" applyFont="1" applyFill="1" applyBorder="1" applyAlignment="1">
      <alignment horizontal="center"/>
    </xf>
    <xf numFmtId="14" fontId="18" fillId="10" borderId="24" xfId="0" applyNumberFormat="1" applyFont="1" applyFill="1" applyBorder="1" applyAlignment="1">
      <alignment horizontal="center"/>
    </xf>
    <xf numFmtId="173" fontId="18" fillId="10" borderId="24" xfId="0" applyNumberFormat="1" applyFont="1" applyFill="1" applyBorder="1" applyAlignment="1">
      <alignment horizontal="center"/>
    </xf>
    <xf numFmtId="14" fontId="13" fillId="10" borderId="11" xfId="0" applyNumberFormat="1" applyFont="1" applyFill="1" applyBorder="1" applyAlignment="1">
      <alignment horizontal="center"/>
    </xf>
    <xf numFmtId="2" fontId="13" fillId="10" borderId="28" xfId="0" applyNumberFormat="1" applyFont="1" applyFill="1" applyBorder="1" applyAlignment="1">
      <alignment horizontal="right" indent="1"/>
    </xf>
    <xf numFmtId="2" fontId="13" fillId="10" borderId="29" xfId="0" applyNumberFormat="1" applyFont="1" applyFill="1" applyBorder="1" applyAlignment="1">
      <alignment horizontal="right" indent="1"/>
    </xf>
    <xf numFmtId="2" fontId="13" fillId="10" borderId="31" xfId="0" applyNumberFormat="1" applyFont="1" applyFill="1" applyBorder="1" applyAlignment="1">
      <alignment horizontal="right" indent="1"/>
    </xf>
    <xf numFmtId="2" fontId="18" fillId="10" borderId="21" xfId="0" applyNumberFormat="1" applyFont="1" applyFill="1" applyBorder="1" applyAlignment="1">
      <alignment horizontal="right" indent="1"/>
    </xf>
    <xf numFmtId="2" fontId="18" fillId="10" borderId="23" xfId="0" applyNumberFormat="1" applyFont="1" applyFill="1" applyBorder="1" applyAlignment="1">
      <alignment horizontal="right" indent="1"/>
    </xf>
    <xf numFmtId="2" fontId="18" fillId="10" borderId="25" xfId="0" applyNumberFormat="1" applyFont="1" applyFill="1" applyBorder="1" applyAlignment="1">
      <alignment horizontal="right" indent="1"/>
    </xf>
    <xf numFmtId="1" fontId="18" fillId="10" borderId="17" xfId="0" applyNumberFormat="1" applyFont="1" applyFill="1" applyBorder="1" applyAlignment="1">
      <alignment horizontal="center"/>
    </xf>
    <xf numFmtId="14" fontId="2" fillId="25" borderId="14" xfId="0" applyNumberFormat="1" applyFont="1" applyFill="1" applyBorder="1" applyAlignment="1">
      <alignment horizontal="center" vertical="center"/>
    </xf>
    <xf numFmtId="0" fontId="2" fillId="25" borderId="15" xfId="0" applyFont="1" applyFill="1" applyBorder="1" applyAlignment="1">
      <alignment horizontal="center" vertical="center"/>
    </xf>
    <xf numFmtId="0" fontId="2" fillId="25" borderId="4" xfId="0" applyFont="1" applyFill="1" applyBorder="1" applyAlignment="1">
      <alignment horizontal="center" vertical="center"/>
    </xf>
    <xf numFmtId="0" fontId="76" fillId="0" borderId="0" xfId="0" applyFont="1" applyAlignment="1">
      <alignment vertical="top"/>
    </xf>
    <xf numFmtId="14" fontId="13" fillId="10" borderId="4" xfId="0" applyNumberFormat="1" applyFont="1" applyFill="1" applyBorder="1" applyAlignment="1">
      <alignment vertical="center"/>
    </xf>
    <xf numFmtId="1" fontId="13" fillId="0" borderId="4" xfId="1" applyNumberFormat="1" applyFont="1" applyFill="1" applyBorder="1" applyAlignment="1" applyProtection="1">
      <alignment horizontal="right" indent="1"/>
      <protection locked="0"/>
    </xf>
    <xf numFmtId="0" fontId="13" fillId="10" borderId="0" xfId="0" applyFont="1" applyFill="1"/>
    <xf numFmtId="0" fontId="0" fillId="0" borderId="4" xfId="0" applyBorder="1" applyAlignment="1">
      <alignment horizontal="center" vertical="center"/>
    </xf>
    <xf numFmtId="0" fontId="2" fillId="13" borderId="15" xfId="0" applyFont="1" applyFill="1" applyBorder="1" applyAlignment="1">
      <alignment horizontal="center" vertical="center"/>
    </xf>
    <xf numFmtId="0" fontId="2" fillId="13" borderId="15" xfId="0" applyFont="1" applyFill="1" applyBorder="1" applyAlignment="1">
      <alignment vertical="center"/>
    </xf>
    <xf numFmtId="0" fontId="21" fillId="13" borderId="9" xfId="0" applyFont="1" applyFill="1" applyBorder="1"/>
    <xf numFmtId="0" fontId="21" fillId="13" borderId="10" xfId="0" applyFont="1" applyFill="1" applyBorder="1" applyAlignment="1">
      <alignment horizontal="center"/>
    </xf>
    <xf numFmtId="0" fontId="21" fillId="13" borderId="18" xfId="0" applyFont="1" applyFill="1" applyBorder="1" applyAlignment="1">
      <alignment horizontal="center"/>
    </xf>
    <xf numFmtId="2" fontId="0" fillId="0" borderId="13" xfId="0" applyNumberFormat="1" applyBorder="1" applyAlignment="1">
      <alignment horizontal="center" vertical="center"/>
    </xf>
    <xf numFmtId="0" fontId="0" fillId="3" borderId="13" xfId="0" applyFill="1" applyBorder="1"/>
    <xf numFmtId="0" fontId="0" fillId="0" borderId="13" xfId="0" applyBorder="1"/>
    <xf numFmtId="2" fontId="0" fillId="3" borderId="13" xfId="0" applyNumberFormat="1" applyFill="1" applyBorder="1" applyAlignment="1">
      <alignment horizontal="center" vertical="center"/>
    </xf>
    <xf numFmtId="0" fontId="21" fillId="13" borderId="13" xfId="0" applyFont="1" applyFill="1" applyBorder="1" applyAlignment="1">
      <alignment horizontal="center"/>
    </xf>
    <xf numFmtId="0" fontId="2" fillId="13" borderId="11" xfId="0" applyFont="1" applyFill="1" applyBorder="1" applyAlignment="1">
      <alignment horizontal="center" vertical="top" wrapText="1"/>
    </xf>
    <xf numFmtId="0" fontId="2" fillId="13" borderId="1" xfId="0" applyFont="1" applyFill="1" applyBorder="1" applyAlignment="1">
      <alignment horizontal="center" vertical="top" wrapText="1"/>
    </xf>
    <xf numFmtId="0" fontId="2" fillId="13" borderId="16" xfId="0" applyFont="1" applyFill="1" applyBorder="1" applyAlignment="1">
      <alignment horizontal="center" vertical="top" wrapText="1"/>
    </xf>
    <xf numFmtId="0" fontId="2" fillId="13" borderId="19" xfId="0" applyFont="1" applyFill="1" applyBorder="1" applyAlignment="1">
      <alignment horizontal="center" vertical="top" wrapText="1"/>
    </xf>
    <xf numFmtId="2" fontId="1" fillId="13" borderId="4" xfId="0" applyNumberFormat="1" applyFont="1" applyFill="1" applyBorder="1" applyAlignment="1">
      <alignment horizontal="center" vertical="center"/>
    </xf>
    <xf numFmtId="2" fontId="0" fillId="25" borderId="0" xfId="0" applyNumberFormat="1" applyFill="1" applyAlignment="1">
      <alignment horizontal="center" vertical="center"/>
    </xf>
    <xf numFmtId="2" fontId="1" fillId="25" borderId="4" xfId="0" applyNumberFormat="1" applyFont="1" applyFill="1" applyBorder="1" applyAlignment="1">
      <alignment horizontal="center" vertical="center"/>
    </xf>
    <xf numFmtId="0" fontId="2" fillId="25" borderId="19" xfId="0" applyFont="1" applyFill="1" applyBorder="1" applyAlignment="1">
      <alignment horizontal="center" vertical="top" wrapText="1"/>
    </xf>
    <xf numFmtId="0" fontId="21" fillId="25" borderId="13" xfId="0" applyFont="1" applyFill="1" applyBorder="1" applyAlignment="1">
      <alignment horizontal="center"/>
    </xf>
    <xf numFmtId="0" fontId="2" fillId="10" borderId="15" xfId="0" applyFont="1" applyFill="1" applyBorder="1" applyAlignment="1">
      <alignment vertical="center"/>
    </xf>
    <xf numFmtId="0" fontId="2" fillId="10" borderId="17" xfId="0" applyFont="1" applyFill="1" applyBorder="1" applyAlignment="1">
      <alignment horizontal="center" vertical="center"/>
    </xf>
    <xf numFmtId="0" fontId="0" fillId="10" borderId="7" xfId="0" applyFill="1" applyBorder="1" applyAlignment="1">
      <alignment horizontal="center"/>
    </xf>
    <xf numFmtId="0" fontId="64" fillId="10" borderId="0" xfId="0" applyFont="1" applyFill="1" applyAlignment="1">
      <alignment horizontal="center"/>
    </xf>
    <xf numFmtId="0" fontId="45" fillId="0" borderId="115" xfId="0" applyFont="1" applyBorder="1" applyAlignment="1">
      <alignment vertical="center" wrapText="1"/>
    </xf>
    <xf numFmtId="0" fontId="2" fillId="13" borderId="117" xfId="0" applyFont="1" applyFill="1" applyBorder="1" applyAlignment="1">
      <alignment horizontal="center" vertical="top" wrapText="1"/>
    </xf>
    <xf numFmtId="0" fontId="2" fillId="25" borderId="116" xfId="0" applyFont="1" applyFill="1" applyBorder="1" applyAlignment="1">
      <alignment horizontal="center" vertical="top" wrapText="1"/>
    </xf>
    <xf numFmtId="0" fontId="21" fillId="25" borderId="9" xfId="0" applyFont="1" applyFill="1" applyBorder="1" applyAlignment="1">
      <alignment horizontal="center"/>
    </xf>
    <xf numFmtId="0" fontId="2" fillId="10" borderId="118" xfId="0" applyFont="1" applyFill="1" applyBorder="1" applyAlignment="1">
      <alignment horizontal="center" vertical="top" wrapText="1"/>
    </xf>
    <xf numFmtId="0" fontId="21" fillId="10" borderId="18" xfId="0" applyFont="1" applyFill="1" applyBorder="1" applyAlignment="1">
      <alignment horizontal="center"/>
    </xf>
    <xf numFmtId="2" fontId="0" fillId="13" borderId="12" xfId="0" applyNumberFormat="1" applyFill="1" applyBorder="1" applyAlignment="1">
      <alignment horizontal="center" vertical="center"/>
    </xf>
    <xf numFmtId="0" fontId="18" fillId="18" borderId="98" xfId="0" applyFont="1" applyFill="1" applyBorder="1" applyAlignment="1">
      <alignment horizontal="center" vertical="center"/>
    </xf>
    <xf numFmtId="0" fontId="2" fillId="10" borderId="115" xfId="0" applyFont="1" applyFill="1" applyBorder="1" applyAlignment="1">
      <alignment horizontal="center" vertical="top" wrapText="1"/>
    </xf>
    <xf numFmtId="14" fontId="0" fillId="4" borderId="10" xfId="0" applyNumberFormat="1" applyFill="1" applyBorder="1" applyAlignment="1">
      <alignment horizontal="center"/>
    </xf>
    <xf numFmtId="172" fontId="0" fillId="4" borderId="10" xfId="0" applyNumberFormat="1" applyFill="1" applyBorder="1" applyAlignment="1">
      <alignment horizontal="center"/>
    </xf>
    <xf numFmtId="0" fontId="0" fillId="4" borderId="10" xfId="0" applyFill="1" applyBorder="1" applyAlignment="1">
      <alignment horizontal="center"/>
    </xf>
    <xf numFmtId="2" fontId="0" fillId="4" borderId="18" xfId="0" applyNumberFormat="1" applyFill="1" applyBorder="1" applyAlignment="1">
      <alignment horizontal="center" vertical="center"/>
    </xf>
    <xf numFmtId="0" fontId="0" fillId="4" borderId="10" xfId="0" applyFill="1" applyBorder="1" applyAlignment="1">
      <alignment horizontal="left"/>
    </xf>
    <xf numFmtId="177" fontId="0" fillId="4" borderId="9" xfId="0" applyNumberFormat="1" applyFill="1" applyBorder="1" applyAlignment="1">
      <alignment horizontal="center" vertical="center"/>
    </xf>
    <xf numFmtId="2" fontId="0" fillId="4" borderId="10" xfId="0" applyNumberFormat="1" applyFill="1" applyBorder="1" applyAlignment="1">
      <alignment horizontal="center" vertical="center"/>
    </xf>
    <xf numFmtId="10" fontId="0" fillId="4" borderId="10" xfId="0" applyNumberFormat="1" applyFill="1" applyBorder="1" applyAlignment="1">
      <alignment horizontal="center" vertical="center"/>
    </xf>
    <xf numFmtId="2" fontId="0" fillId="25" borderId="10" xfId="0" applyNumberFormat="1" applyFill="1" applyBorder="1" applyAlignment="1">
      <alignment horizontal="center" vertical="center"/>
    </xf>
    <xf numFmtId="2" fontId="0" fillId="13" borderId="13" xfId="0" applyNumberFormat="1" applyFill="1" applyBorder="1" applyAlignment="1">
      <alignment horizontal="center" vertical="center"/>
    </xf>
    <xf numFmtId="0" fontId="0" fillId="10" borderId="18" xfId="0" applyFill="1" applyBorder="1" applyAlignment="1">
      <alignment horizontal="center"/>
    </xf>
    <xf numFmtId="0" fontId="2" fillId="18" borderId="9" xfId="0" applyFont="1" applyFill="1" applyBorder="1" applyAlignment="1">
      <alignment horizontal="center"/>
    </xf>
    <xf numFmtId="0" fontId="64" fillId="10" borderId="10" xfId="0" applyFont="1" applyFill="1" applyBorder="1" applyAlignment="1">
      <alignment horizontal="center"/>
    </xf>
    <xf numFmtId="0" fontId="78" fillId="0" borderId="0" xfId="0" applyFont="1"/>
    <xf numFmtId="0" fontId="79" fillId="0" borderId="0" xfId="0" applyFont="1" applyAlignment="1">
      <alignment horizontal="center" vertical="center"/>
    </xf>
    <xf numFmtId="14" fontId="18" fillId="10" borderId="101" xfId="0" applyNumberFormat="1" applyFont="1" applyFill="1" applyBorder="1" applyAlignment="1">
      <alignment horizontal="center"/>
    </xf>
    <xf numFmtId="14" fontId="18" fillId="10" borderId="108" xfId="0" applyNumberFormat="1" applyFont="1" applyFill="1" applyBorder="1" applyAlignment="1">
      <alignment horizontal="center"/>
    </xf>
    <xf numFmtId="14" fontId="18" fillId="10" borderId="102" xfId="0" applyNumberFormat="1" applyFont="1" applyFill="1" applyBorder="1" applyAlignment="1">
      <alignment horizontal="center"/>
    </xf>
    <xf numFmtId="14" fontId="18" fillId="10" borderId="103" xfId="0" applyNumberFormat="1" applyFont="1" applyFill="1" applyBorder="1" applyAlignment="1">
      <alignment horizontal="center"/>
    </xf>
    <xf numFmtId="14" fontId="18" fillId="10" borderId="109" xfId="0" applyNumberFormat="1" applyFont="1" applyFill="1" applyBorder="1" applyAlignment="1">
      <alignment horizontal="center"/>
    </xf>
    <xf numFmtId="14" fontId="18" fillId="10" borderId="111" xfId="0" applyNumberFormat="1" applyFont="1" applyFill="1" applyBorder="1" applyAlignment="1">
      <alignment horizontal="center"/>
    </xf>
    <xf numFmtId="177" fontId="18" fillId="10" borderId="101" xfId="0" applyNumberFormat="1" applyFont="1" applyFill="1" applyBorder="1" applyAlignment="1">
      <alignment horizontal="center"/>
    </xf>
    <xf numFmtId="177" fontId="18" fillId="10" borderId="108" xfId="0" applyNumberFormat="1" applyFont="1" applyFill="1" applyBorder="1" applyAlignment="1">
      <alignment horizontal="center"/>
    </xf>
    <xf numFmtId="177" fontId="18" fillId="10" borderId="102" xfId="0" applyNumberFormat="1" applyFont="1" applyFill="1" applyBorder="1" applyAlignment="1">
      <alignment horizontal="center"/>
    </xf>
    <xf numFmtId="177" fontId="18" fillId="10" borderId="103" xfId="0" applyNumberFormat="1" applyFont="1" applyFill="1" applyBorder="1" applyAlignment="1">
      <alignment horizontal="center"/>
    </xf>
    <xf numFmtId="177" fontId="18" fillId="10" borderId="109" xfId="0" applyNumberFormat="1" applyFont="1" applyFill="1" applyBorder="1" applyAlignment="1">
      <alignment horizontal="center"/>
    </xf>
    <xf numFmtId="177" fontId="18" fillId="10" borderId="111" xfId="0" applyNumberFormat="1" applyFont="1" applyFill="1" applyBorder="1" applyAlignment="1">
      <alignment horizontal="center"/>
    </xf>
    <xf numFmtId="14" fontId="18" fillId="25" borderId="101" xfId="0" applyNumberFormat="1" applyFont="1" applyFill="1" applyBorder="1" applyAlignment="1">
      <alignment horizontal="center"/>
    </xf>
    <xf numFmtId="14" fontId="18" fillId="25" borderId="108" xfId="0" applyNumberFormat="1" applyFont="1" applyFill="1" applyBorder="1" applyAlignment="1">
      <alignment horizontal="center"/>
    </xf>
    <xf numFmtId="14" fontId="18" fillId="25" borderId="102" xfId="0" applyNumberFormat="1" applyFont="1" applyFill="1" applyBorder="1" applyAlignment="1">
      <alignment horizontal="center"/>
    </xf>
    <xf numFmtId="14" fontId="18" fillId="25" borderId="103" xfId="0" applyNumberFormat="1" applyFont="1" applyFill="1" applyBorder="1" applyAlignment="1">
      <alignment horizontal="center"/>
    </xf>
    <xf numFmtId="14" fontId="18" fillId="25" borderId="109" xfId="0" applyNumberFormat="1" applyFont="1" applyFill="1" applyBorder="1" applyAlignment="1">
      <alignment horizontal="center"/>
    </xf>
    <xf numFmtId="14" fontId="18" fillId="25" borderId="111" xfId="0" applyNumberFormat="1" applyFont="1" applyFill="1" applyBorder="1" applyAlignment="1">
      <alignment horizontal="center"/>
    </xf>
    <xf numFmtId="170" fontId="18" fillId="25" borderId="101" xfId="0" applyNumberFormat="1" applyFont="1" applyFill="1" applyBorder="1" applyAlignment="1">
      <alignment horizontal="center"/>
    </xf>
    <xf numFmtId="170" fontId="18" fillId="25" borderId="108" xfId="0" applyNumberFormat="1" applyFont="1" applyFill="1" applyBorder="1" applyAlignment="1">
      <alignment horizontal="center"/>
    </xf>
    <xf numFmtId="170" fontId="18" fillId="25" borderId="102" xfId="0" applyNumberFormat="1" applyFont="1" applyFill="1" applyBorder="1" applyAlignment="1">
      <alignment horizontal="center"/>
    </xf>
    <xf numFmtId="170" fontId="18" fillId="25" borderId="103" xfId="0" applyNumberFormat="1" applyFont="1" applyFill="1" applyBorder="1" applyAlignment="1">
      <alignment horizontal="center"/>
    </xf>
    <xf numFmtId="170" fontId="18" fillId="25" borderId="109" xfId="0" applyNumberFormat="1" applyFont="1" applyFill="1" applyBorder="1" applyAlignment="1">
      <alignment horizontal="center"/>
    </xf>
    <xf numFmtId="170" fontId="18" fillId="25" borderId="111" xfId="0" applyNumberFormat="1" applyFont="1" applyFill="1" applyBorder="1" applyAlignment="1">
      <alignment horizontal="center"/>
    </xf>
    <xf numFmtId="1" fontId="18" fillId="10" borderId="101" xfId="0" applyNumberFormat="1" applyFont="1" applyFill="1" applyBorder="1" applyAlignment="1">
      <alignment horizontal="center"/>
    </xf>
    <xf numFmtId="2" fontId="18" fillId="10" borderId="107" xfId="0" applyNumberFormat="1" applyFont="1" applyFill="1" applyBorder="1" applyAlignment="1">
      <alignment horizontal="right" indent="1"/>
    </xf>
    <xf numFmtId="2" fontId="18" fillId="10" borderId="114" xfId="0" applyNumberFormat="1" applyFont="1" applyFill="1" applyBorder="1" applyAlignment="1">
      <alignment horizontal="right" indent="1"/>
    </xf>
    <xf numFmtId="1" fontId="18" fillId="10" borderId="102" xfId="0" applyNumberFormat="1" applyFont="1" applyFill="1" applyBorder="1" applyAlignment="1">
      <alignment horizontal="center"/>
    </xf>
    <xf numFmtId="2" fontId="18" fillId="10" borderId="100" xfId="0" applyNumberFormat="1" applyFont="1" applyFill="1" applyBorder="1" applyAlignment="1">
      <alignment horizontal="right" indent="1"/>
    </xf>
    <xf numFmtId="2" fontId="18" fillId="10" borderId="119" xfId="0" applyNumberFormat="1" applyFont="1" applyFill="1" applyBorder="1" applyAlignment="1">
      <alignment horizontal="right" indent="1"/>
    </xf>
    <xf numFmtId="1" fontId="18" fillId="10" borderId="109" xfId="0" applyNumberFormat="1" applyFont="1" applyFill="1" applyBorder="1" applyAlignment="1">
      <alignment horizontal="center"/>
    </xf>
    <xf numFmtId="2" fontId="18" fillId="10" borderId="110" xfId="0" applyNumberFormat="1" applyFont="1" applyFill="1" applyBorder="1" applyAlignment="1">
      <alignment horizontal="right" indent="1"/>
    </xf>
    <xf numFmtId="2" fontId="18" fillId="10" borderId="120" xfId="0" applyNumberFormat="1" applyFont="1" applyFill="1" applyBorder="1" applyAlignment="1">
      <alignment horizontal="right" indent="1"/>
    </xf>
    <xf numFmtId="177" fontId="6" fillId="0" borderId="5" xfId="0" applyNumberFormat="1" applyFont="1" applyBorder="1" applyAlignment="1">
      <alignment horizontal="right" vertical="center" indent="1"/>
    </xf>
    <xf numFmtId="170" fontId="6" fillId="0" borderId="5" xfId="0" applyNumberFormat="1" applyFont="1" applyBorder="1" applyAlignment="1">
      <alignment horizontal="right" vertical="center" indent="1"/>
    </xf>
    <xf numFmtId="177" fontId="6" fillId="3" borderId="5" xfId="0" applyNumberFormat="1" applyFont="1" applyFill="1" applyBorder="1" applyAlignment="1">
      <alignment horizontal="right" vertical="center" indent="1"/>
    </xf>
    <xf numFmtId="177" fontId="6" fillId="3" borderId="39" xfId="0" applyNumberFormat="1" applyFont="1" applyFill="1" applyBorder="1" applyAlignment="1">
      <alignment horizontal="right" vertical="center" indent="1"/>
    </xf>
    <xf numFmtId="177" fontId="6" fillId="2" borderId="45" xfId="0" applyNumberFormat="1" applyFont="1" applyFill="1" applyBorder="1" applyAlignment="1">
      <alignment horizontal="right" vertical="center" indent="1"/>
    </xf>
    <xf numFmtId="177" fontId="6" fillId="2" borderId="46" xfId="0" applyNumberFormat="1" applyFont="1" applyFill="1" applyBorder="1" applyAlignment="1">
      <alignment horizontal="right" vertical="center" indent="1"/>
    </xf>
    <xf numFmtId="177" fontId="6" fillId="0" borderId="2" xfId="0" applyNumberFormat="1" applyFont="1" applyBorder="1" applyAlignment="1">
      <alignment horizontal="right" vertical="center" indent="1"/>
    </xf>
    <xf numFmtId="170" fontId="6" fillId="0" borderId="2" xfId="0" applyNumberFormat="1" applyFont="1" applyBorder="1" applyAlignment="1">
      <alignment horizontal="right" vertical="center" indent="1"/>
    </xf>
    <xf numFmtId="177" fontId="6" fillId="3" borderId="2" xfId="0" applyNumberFormat="1" applyFont="1" applyFill="1" applyBorder="1" applyAlignment="1">
      <alignment horizontal="right" vertical="center" indent="1"/>
    </xf>
    <xf numFmtId="177" fontId="6" fillId="3" borderId="37" xfId="0" applyNumberFormat="1" applyFont="1" applyFill="1" applyBorder="1" applyAlignment="1">
      <alignment horizontal="right" vertical="center" indent="1"/>
    </xf>
    <xf numFmtId="177" fontId="6" fillId="2" borderId="47" xfId="0" applyNumberFormat="1" applyFont="1" applyFill="1" applyBorder="1" applyAlignment="1">
      <alignment horizontal="right" vertical="center" indent="1"/>
    </xf>
    <xf numFmtId="177" fontId="6" fillId="2" borderId="48" xfId="0" applyNumberFormat="1" applyFont="1" applyFill="1" applyBorder="1" applyAlignment="1">
      <alignment horizontal="right" vertical="center" indent="1"/>
    </xf>
    <xf numFmtId="2" fontId="6" fillId="3" borderId="60" xfId="0" applyNumberFormat="1" applyFont="1" applyFill="1" applyBorder="1" applyAlignment="1">
      <alignment horizontal="right" vertical="center" indent="1"/>
    </xf>
    <xf numFmtId="1" fontId="6" fillId="3" borderId="60" xfId="0" applyNumberFormat="1" applyFont="1" applyFill="1" applyBorder="1" applyAlignment="1">
      <alignment horizontal="right" vertical="center" indent="1"/>
    </xf>
    <xf numFmtId="170" fontId="6" fillId="3" borderId="60" xfId="0" applyNumberFormat="1" applyFont="1" applyFill="1" applyBorder="1" applyAlignment="1">
      <alignment horizontal="right" vertical="center" indent="1"/>
    </xf>
    <xf numFmtId="2" fontId="6" fillId="3" borderId="58" xfId="0" applyNumberFormat="1" applyFont="1" applyFill="1" applyBorder="1" applyAlignment="1">
      <alignment horizontal="right" vertical="center" indent="1"/>
    </xf>
    <xf numFmtId="170" fontId="6" fillId="0" borderId="0" xfId="0" applyNumberFormat="1" applyFont="1" applyAlignment="1">
      <alignment horizontal="right" vertical="center" indent="1"/>
    </xf>
    <xf numFmtId="2" fontId="0" fillId="3" borderId="52" xfId="0" applyNumberFormat="1" applyFill="1" applyBorder="1" applyAlignment="1">
      <alignment horizontal="right" vertical="center" indent="1"/>
    </xf>
    <xf numFmtId="1" fontId="0" fillId="3" borderId="52" xfId="0" applyNumberFormat="1" applyFill="1" applyBorder="1" applyAlignment="1">
      <alignment horizontal="right" vertical="center" indent="1"/>
    </xf>
    <xf numFmtId="170" fontId="0" fillId="3" borderId="52" xfId="0" applyNumberFormat="1" applyFill="1" applyBorder="1" applyAlignment="1">
      <alignment horizontal="right" vertical="center" indent="1"/>
    </xf>
    <xf numFmtId="2" fontId="0" fillId="3" borderId="50" xfId="0" applyNumberFormat="1" applyFill="1" applyBorder="1" applyAlignment="1">
      <alignment horizontal="right" vertical="center" indent="1"/>
    </xf>
    <xf numFmtId="2" fontId="0" fillId="3" borderId="51" xfId="0" applyNumberFormat="1" applyFill="1" applyBorder="1" applyAlignment="1">
      <alignment horizontal="right" vertical="center" indent="1"/>
    </xf>
    <xf numFmtId="170" fontId="0" fillId="0" borderId="0" xfId="0" applyNumberFormat="1" applyAlignment="1">
      <alignment horizontal="right" vertical="top" indent="1"/>
    </xf>
    <xf numFmtId="2" fontId="6" fillId="14" borderId="39" xfId="0" applyNumberFormat="1" applyFont="1" applyFill="1" applyBorder="1" applyAlignment="1" applyProtection="1">
      <alignment horizontal="right" vertical="center" indent="1"/>
      <protection locked="0"/>
    </xf>
    <xf numFmtId="174" fontId="6" fillId="0" borderId="0" xfId="0" applyNumberFormat="1" applyFont="1" applyAlignment="1">
      <alignment horizontal="right" vertical="center" indent="1"/>
    </xf>
    <xf numFmtId="0" fontId="0" fillId="0" borderId="6" xfId="0" applyBorder="1" applyAlignment="1">
      <alignment horizontal="right" indent="1"/>
    </xf>
    <xf numFmtId="2" fontId="6" fillId="0" borderId="41" xfId="0" applyNumberFormat="1" applyFont="1" applyBorder="1" applyAlignment="1" applyProtection="1">
      <alignment horizontal="right" vertical="center" indent="1"/>
      <protection locked="0"/>
    </xf>
    <xf numFmtId="2" fontId="6" fillId="0" borderId="42" xfId="0" applyNumberFormat="1" applyFont="1" applyBorder="1" applyAlignment="1" applyProtection="1">
      <alignment horizontal="right" vertical="center" indent="1"/>
      <protection locked="0"/>
    </xf>
    <xf numFmtId="2" fontId="6" fillId="14" borderId="34" xfId="0" applyNumberFormat="1" applyFont="1" applyFill="1" applyBorder="1" applyAlignment="1" applyProtection="1">
      <alignment horizontal="right" vertical="center" indent="1"/>
      <protection locked="0"/>
    </xf>
    <xf numFmtId="174" fontId="0" fillId="0" borderId="0" xfId="0" applyNumberFormat="1" applyAlignment="1">
      <alignment horizontal="right" indent="1"/>
    </xf>
    <xf numFmtId="174" fontId="6" fillId="0" borderId="3" xfId="0" applyNumberFormat="1" applyFont="1" applyBorder="1" applyAlignment="1">
      <alignment horizontal="right" vertical="center" indent="1"/>
    </xf>
    <xf numFmtId="174" fontId="6" fillId="0" borderId="0" xfId="0" applyNumberFormat="1" applyFont="1" applyAlignment="1" applyProtection="1">
      <alignment horizontal="right" vertical="center" indent="1"/>
      <protection locked="0"/>
    </xf>
    <xf numFmtId="174" fontId="6" fillId="0" borderId="34" xfId="0" applyNumberFormat="1" applyFont="1" applyBorder="1" applyAlignment="1">
      <alignment horizontal="right" vertical="center" indent="1"/>
    </xf>
    <xf numFmtId="2" fontId="4" fillId="3" borderId="61" xfId="0" applyNumberFormat="1" applyFont="1" applyFill="1" applyBorder="1" applyAlignment="1">
      <alignment horizontal="right" vertical="center" indent="1"/>
    </xf>
    <xf numFmtId="174" fontId="2" fillId="0" borderId="0" xfId="1" applyNumberFormat="1" applyFont="1" applyFill="1" applyBorder="1" applyAlignment="1" applyProtection="1">
      <alignment horizontal="right" vertical="center" indent="1"/>
    </xf>
    <xf numFmtId="174" fontId="2" fillId="0" borderId="3" xfId="1" applyNumberFormat="1" applyFont="1" applyFill="1" applyBorder="1" applyAlignment="1" applyProtection="1">
      <alignment horizontal="right" vertical="center" indent="1"/>
    </xf>
    <xf numFmtId="174" fontId="2" fillId="0" borderId="0" xfId="0" applyNumberFormat="1" applyFont="1" applyAlignment="1">
      <alignment horizontal="right" vertical="center" indent="1"/>
    </xf>
    <xf numFmtId="174" fontId="2" fillId="0" borderId="34" xfId="1" applyNumberFormat="1" applyFont="1" applyFill="1" applyBorder="1" applyAlignment="1" applyProtection="1">
      <alignment horizontal="right" vertical="center" indent="1"/>
    </xf>
    <xf numFmtId="176" fontId="0" fillId="0" borderId="0" xfId="1" applyNumberFormat="1" applyFont="1" applyAlignment="1" applyProtection="1">
      <alignment horizontal="right" indent="1"/>
    </xf>
    <xf numFmtId="0" fontId="2" fillId="0" borderId="26" xfId="0" applyFont="1" applyBorder="1" applyAlignment="1">
      <alignment horizontal="center" wrapText="1"/>
    </xf>
    <xf numFmtId="2" fontId="0" fillId="0" borderId="0" xfId="0" applyNumberFormat="1" applyAlignment="1">
      <alignment horizontal="right" vertical="center" indent="1"/>
    </xf>
    <xf numFmtId="0" fontId="0" fillId="0" borderId="0" xfId="0" applyAlignment="1">
      <alignment horizontal="right" vertical="center" indent="1"/>
    </xf>
    <xf numFmtId="49" fontId="0" fillId="0" borderId="0" xfId="0" applyNumberFormat="1" applyAlignment="1">
      <alignment vertical="center"/>
    </xf>
    <xf numFmtId="178" fontId="6" fillId="0" borderId="5" xfId="0" applyNumberFormat="1" applyFont="1" applyBorder="1" applyAlignment="1">
      <alignment horizontal="right" vertical="center" indent="1"/>
    </xf>
    <xf numFmtId="0" fontId="6" fillId="10" borderId="26" xfId="0" applyFont="1" applyFill="1" applyBorder="1" applyAlignment="1">
      <alignment horizontal="center" vertical="center" wrapText="1"/>
    </xf>
    <xf numFmtId="0" fontId="2" fillId="0" borderId="7" xfId="0" applyFont="1" applyBorder="1" applyAlignment="1">
      <alignment horizontal="center" textRotation="90"/>
    </xf>
    <xf numFmtId="0" fontId="2" fillId="0" borderId="0" xfId="0" applyFont="1" applyAlignment="1">
      <alignment horizontal="center" textRotation="90"/>
    </xf>
    <xf numFmtId="0" fontId="2" fillId="3" borderId="7" xfId="0" applyFont="1" applyFill="1" applyBorder="1" applyAlignment="1">
      <alignment horizontal="center" textRotation="90"/>
    </xf>
    <xf numFmtId="0" fontId="2" fillId="3" borderId="34" xfId="0" applyFont="1" applyFill="1" applyBorder="1" applyAlignment="1">
      <alignment horizontal="center" textRotation="90"/>
    </xf>
    <xf numFmtId="166" fontId="2" fillId="2" borderId="7" xfId="0" quotePrefix="1" applyNumberFormat="1" applyFont="1" applyFill="1" applyBorder="1" applyAlignment="1">
      <alignment horizontal="center" textRotation="90"/>
    </xf>
    <xf numFmtId="166" fontId="2" fillId="2" borderId="34" xfId="0" applyNumberFormat="1" applyFont="1" applyFill="1" applyBorder="1" applyAlignment="1">
      <alignment horizontal="center" vertical="center" textRotation="90" wrapText="1"/>
    </xf>
    <xf numFmtId="0" fontId="46" fillId="10" borderId="61" xfId="0" applyFont="1" applyFill="1" applyBorder="1" applyAlignment="1">
      <alignment horizontal="center" vertical="center" wrapText="1"/>
    </xf>
    <xf numFmtId="0" fontId="16" fillId="0" borderId="121" xfId="0" applyFont="1" applyBorder="1" applyAlignment="1">
      <alignment horizontal="center" textRotation="90"/>
    </xf>
    <xf numFmtId="0" fontId="16" fillId="3" borderId="121" xfId="0" applyFont="1" applyFill="1" applyBorder="1" applyAlignment="1">
      <alignment horizontal="center" textRotation="90"/>
    </xf>
    <xf numFmtId="0" fontId="16" fillId="3" borderId="66" xfId="0" applyFont="1" applyFill="1" applyBorder="1" applyAlignment="1">
      <alignment horizontal="center" textRotation="90"/>
    </xf>
    <xf numFmtId="166" fontId="16" fillId="2" borderId="121" xfId="0" quotePrefix="1" applyNumberFormat="1" applyFont="1" applyFill="1" applyBorder="1" applyAlignment="1">
      <alignment horizontal="center" textRotation="90"/>
    </xf>
    <xf numFmtId="166" fontId="16" fillId="2" borderId="122" xfId="0" quotePrefix="1" applyNumberFormat="1" applyFont="1" applyFill="1" applyBorder="1" applyAlignment="1">
      <alignment horizontal="center" textRotation="90" wrapText="1"/>
    </xf>
    <xf numFmtId="49" fontId="2" fillId="10" borderId="44" xfId="0" applyNumberFormat="1" applyFont="1" applyFill="1" applyBorder="1" applyAlignment="1">
      <alignment horizontal="center" vertical="center" wrapText="1"/>
    </xf>
    <xf numFmtId="2" fontId="6" fillId="0" borderId="13" xfId="0" applyNumberFormat="1" applyFont="1" applyBorder="1" applyAlignment="1">
      <alignment horizontal="right" vertical="center" indent="1"/>
    </xf>
    <xf numFmtId="178" fontId="6" fillId="0" borderId="18" xfId="0" applyNumberFormat="1" applyFont="1" applyBorder="1" applyAlignment="1">
      <alignment horizontal="right" vertical="center" indent="1"/>
    </xf>
    <xf numFmtId="2" fontId="6" fillId="4" borderId="13" xfId="0" applyNumberFormat="1" applyFont="1" applyFill="1" applyBorder="1" applyAlignment="1">
      <alignment horizontal="right" vertical="center" indent="1"/>
    </xf>
    <xf numFmtId="170" fontId="6" fillId="4" borderId="13" xfId="0" applyNumberFormat="1" applyFont="1" applyFill="1" applyBorder="1" applyAlignment="1">
      <alignment horizontal="right" vertical="center" indent="1"/>
    </xf>
    <xf numFmtId="2" fontId="6" fillId="2" borderId="76" xfId="0" applyNumberFormat="1" applyFont="1" applyFill="1" applyBorder="1" applyAlignment="1">
      <alignment horizontal="right" vertical="center" indent="1"/>
    </xf>
    <xf numFmtId="2" fontId="6" fillId="4" borderId="9" xfId="0" applyNumberFormat="1" applyFont="1" applyFill="1" applyBorder="1" applyAlignment="1">
      <alignment horizontal="right" vertical="center" indent="1"/>
    </xf>
    <xf numFmtId="2" fontId="6" fillId="4" borderId="10" xfId="0" applyNumberFormat="1" applyFont="1" applyFill="1" applyBorder="1" applyAlignment="1">
      <alignment horizontal="right" vertical="center" indent="1"/>
    </xf>
    <xf numFmtId="2" fontId="6" fillId="4" borderId="18" xfId="0" applyNumberFormat="1" applyFont="1" applyFill="1" applyBorder="1" applyAlignment="1">
      <alignment horizontal="right" vertical="center" indent="1"/>
    </xf>
    <xf numFmtId="2" fontId="6" fillId="4" borderId="40" xfId="0" applyNumberFormat="1" applyFont="1" applyFill="1" applyBorder="1" applyAlignment="1">
      <alignment horizontal="right" vertical="center" indent="1"/>
    </xf>
    <xf numFmtId="0" fontId="3" fillId="0" borderId="0" xfId="0" applyFont="1" applyAlignment="1">
      <alignment vertical="center" textRotation="90" wrapText="1"/>
    </xf>
    <xf numFmtId="177" fontId="6" fillId="0" borderId="100" xfId="0" applyNumberFormat="1" applyFont="1" applyBorder="1" applyAlignment="1">
      <alignment horizontal="right" vertical="center" indent="1"/>
    </xf>
    <xf numFmtId="174" fontId="6" fillId="0" borderId="123" xfId="0" applyNumberFormat="1" applyFont="1" applyBorder="1" applyAlignment="1" applyProtection="1">
      <alignment horizontal="right" vertical="center" indent="1"/>
      <protection locked="0"/>
    </xf>
    <xf numFmtId="174" fontId="6" fillId="0" borderId="124" xfId="0" applyNumberFormat="1" applyFont="1" applyBorder="1" applyAlignment="1" applyProtection="1">
      <alignment horizontal="right" vertical="center" indent="1"/>
      <protection locked="0"/>
    </xf>
    <xf numFmtId="174" fontId="4" fillId="3" borderId="85" xfId="0" applyNumberFormat="1" applyFont="1" applyFill="1" applyBorder="1" applyAlignment="1">
      <alignment horizontal="right" vertical="center" indent="1"/>
    </xf>
    <xf numFmtId="167" fontId="0" fillId="14" borderId="38" xfId="0" applyNumberFormat="1" applyFill="1" applyBorder="1" applyAlignment="1">
      <alignment horizontal="center" vertical="center"/>
    </xf>
    <xf numFmtId="180" fontId="6" fillId="0" borderId="0" xfId="0" applyNumberFormat="1" applyFont="1" applyAlignment="1">
      <alignment horizontal="left"/>
    </xf>
    <xf numFmtId="180" fontId="0" fillId="0" borderId="0" xfId="0" applyNumberFormat="1" applyAlignment="1">
      <alignment horizontal="left"/>
    </xf>
    <xf numFmtId="0" fontId="0" fillId="16" borderId="0" xfId="0" applyFill="1" applyAlignment="1">
      <alignment horizontal="center" vertical="top" wrapText="1"/>
    </xf>
    <xf numFmtId="177" fontId="2" fillId="24" borderId="96" xfId="0" applyNumberFormat="1" applyFont="1" applyFill="1" applyBorder="1" applyAlignment="1" applyProtection="1">
      <alignment horizontal="left" indent="2"/>
      <protection locked="0"/>
    </xf>
    <xf numFmtId="0" fontId="47" fillId="0" borderId="0" xfId="0" applyFont="1" applyAlignment="1">
      <alignment horizontal="right" vertical="center"/>
    </xf>
    <xf numFmtId="0" fontId="47" fillId="0" borderId="4" xfId="0" applyFont="1" applyBorder="1" applyAlignment="1">
      <alignment horizontal="center" vertical="center"/>
    </xf>
    <xf numFmtId="177" fontId="30" fillId="21" borderId="4" xfId="0" applyNumberFormat="1" applyFont="1" applyFill="1" applyBorder="1" applyAlignment="1">
      <alignment horizontal="center" vertical="center"/>
    </xf>
    <xf numFmtId="177" fontId="30" fillId="10" borderId="4" xfId="0" applyNumberFormat="1" applyFont="1" applyFill="1" applyBorder="1" applyAlignment="1">
      <alignment horizontal="center" vertical="center"/>
    </xf>
    <xf numFmtId="0" fontId="18" fillId="10" borderId="4" xfId="0" applyFont="1" applyFill="1" applyBorder="1" applyAlignment="1">
      <alignment horizontal="left" vertical="center" indent="1"/>
    </xf>
    <xf numFmtId="178" fontId="6" fillId="0" borderId="126" xfId="0" applyNumberFormat="1" applyFont="1" applyBorder="1" applyAlignment="1">
      <alignment horizontal="right" vertical="center" indent="1"/>
    </xf>
    <xf numFmtId="2" fontId="6" fillId="0" borderId="56" xfId="0" applyNumberFormat="1" applyFont="1" applyBorder="1" applyAlignment="1" applyProtection="1">
      <alignment horizontal="right" vertical="center" indent="1"/>
      <protection locked="0"/>
    </xf>
    <xf numFmtId="2" fontId="6" fillId="0" borderId="26" xfId="0" applyNumberFormat="1" applyFont="1" applyBorder="1" applyAlignment="1" applyProtection="1">
      <alignment horizontal="right" vertical="center" indent="1"/>
      <protection locked="0"/>
    </xf>
    <xf numFmtId="2" fontId="6" fillId="0" borderId="38" xfId="0" applyNumberFormat="1" applyFont="1" applyBorder="1" applyAlignment="1" applyProtection="1">
      <alignment horizontal="right" vertical="center" indent="1"/>
      <protection locked="0"/>
    </xf>
    <xf numFmtId="0" fontId="2" fillId="0" borderId="115" xfId="0" applyFont="1" applyBorder="1"/>
    <xf numFmtId="0" fontId="2" fillId="0" borderId="118" xfId="0" applyFont="1" applyBorder="1"/>
    <xf numFmtId="0" fontId="2" fillId="0" borderId="7" xfId="0" applyFont="1" applyBorder="1"/>
    <xf numFmtId="0" fontId="2" fillId="0" borderId="10" xfId="0" applyFont="1" applyBorder="1" applyAlignment="1">
      <alignment vertical="top"/>
    </xf>
    <xf numFmtId="0" fontId="2" fillId="0" borderId="18" xfId="0" applyFont="1" applyBorder="1" applyAlignment="1">
      <alignment vertical="top"/>
    </xf>
    <xf numFmtId="2" fontId="82" fillId="19" borderId="4" xfId="0" applyNumberFormat="1" applyFont="1" applyFill="1" applyBorder="1" applyAlignment="1">
      <alignment horizontal="center" vertical="center"/>
    </xf>
    <xf numFmtId="2" fontId="83" fillId="19" borderId="4" xfId="0" applyNumberFormat="1" applyFont="1" applyFill="1" applyBorder="1" applyAlignment="1">
      <alignment horizontal="center" vertical="center"/>
    </xf>
    <xf numFmtId="0" fontId="1" fillId="18" borderId="116" xfId="0" applyFont="1" applyFill="1" applyBorder="1"/>
    <xf numFmtId="0" fontId="0" fillId="18" borderId="8" xfId="0" applyFill="1" applyBorder="1"/>
    <xf numFmtId="0" fontId="0" fillId="18" borderId="9" xfId="0" applyFill="1" applyBorder="1"/>
    <xf numFmtId="0" fontId="0" fillId="0" borderId="116" xfId="0" applyBorder="1" applyAlignment="1">
      <alignment vertical="center"/>
    </xf>
    <xf numFmtId="0" fontId="2" fillId="0" borderId="8" xfId="0" applyFont="1"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15" xfId="0" applyBorder="1"/>
    <xf numFmtId="0" fontId="0" fillId="0" borderId="118" xfId="0" applyBorder="1"/>
    <xf numFmtId="0" fontId="0" fillId="0" borderId="7" xfId="0" applyBorder="1"/>
    <xf numFmtId="0" fontId="0" fillId="0" borderId="10" xfId="0" applyBorder="1"/>
    <xf numFmtId="0" fontId="0" fillId="0" borderId="18" xfId="0" applyBorder="1"/>
    <xf numFmtId="0" fontId="0" fillId="18" borderId="115" xfId="0" applyFill="1" applyBorder="1"/>
    <xf numFmtId="0" fontId="2" fillId="0" borderId="0" xfId="0" applyFont="1" applyAlignment="1">
      <alignment horizontal="left"/>
    </xf>
    <xf numFmtId="0" fontId="0" fillId="18" borderId="10" xfId="0" applyFill="1" applyBorder="1"/>
    <xf numFmtId="0" fontId="13" fillId="0" borderId="0" xfId="0" applyFont="1" applyAlignment="1" applyProtection="1">
      <alignment wrapText="1"/>
      <protection locked="0"/>
    </xf>
    <xf numFmtId="0" fontId="59" fillId="19" borderId="19" xfId="0" applyFont="1" applyFill="1" applyBorder="1" applyAlignment="1">
      <alignment horizontal="left" vertical="center" wrapText="1"/>
    </xf>
    <xf numFmtId="0" fontId="59" fillId="19" borderId="12" xfId="0" applyFont="1" applyFill="1" applyBorder="1" applyAlignment="1">
      <alignment horizontal="left" vertical="center" wrapText="1"/>
    </xf>
    <xf numFmtId="0" fontId="13" fillId="10" borderId="82" xfId="2" applyNumberFormat="1" applyFont="1" applyFill="1" applyBorder="1" applyAlignment="1" applyProtection="1">
      <alignment horizontal="right" vertical="center" indent="3"/>
    </xf>
    <xf numFmtId="0" fontId="13" fillId="10" borderId="99" xfId="2" applyFont="1" applyFill="1" applyBorder="1" applyAlignment="1" applyProtection="1">
      <alignment horizontal="right" vertical="center" indent="3"/>
    </xf>
    <xf numFmtId="0" fontId="13" fillId="10" borderId="82" xfId="2" applyNumberFormat="1" applyFont="1" applyFill="1" applyBorder="1" applyAlignment="1" applyProtection="1">
      <alignment horizontal="left" vertical="center" indent="4"/>
    </xf>
    <xf numFmtId="0" fontId="13" fillId="10" borderId="99" xfId="2" applyFont="1" applyFill="1" applyBorder="1" applyAlignment="1" applyProtection="1">
      <alignment horizontal="left" vertical="center" indent="4"/>
    </xf>
    <xf numFmtId="0" fontId="18" fillId="0" borderId="125" xfId="0" applyFont="1" applyBorder="1" applyAlignment="1">
      <alignment horizontal="left" vertical="center" wrapText="1"/>
    </xf>
    <xf numFmtId="0" fontId="18" fillId="0" borderId="3" xfId="0" applyFont="1" applyBorder="1" applyAlignment="1">
      <alignment horizontal="left" vertical="center" wrapText="1"/>
    </xf>
    <xf numFmtId="0" fontId="18" fillId="0" borderId="106" xfId="0" applyFont="1" applyBorder="1" applyAlignment="1">
      <alignment horizontal="left" vertical="center" wrapText="1"/>
    </xf>
    <xf numFmtId="0" fontId="18" fillId="0" borderId="11" xfId="0" applyFont="1" applyBorder="1" applyAlignment="1">
      <alignment horizontal="left" vertical="center" wrapText="1" indent="1"/>
    </xf>
    <xf numFmtId="0" fontId="18" fillId="0" borderId="1" xfId="0" applyFont="1" applyBorder="1" applyAlignment="1">
      <alignment horizontal="left" vertical="center" wrapText="1" indent="1"/>
    </xf>
    <xf numFmtId="0" fontId="18" fillId="0" borderId="16" xfId="0" applyFont="1" applyBorder="1" applyAlignment="1">
      <alignment horizontal="left" vertical="center" wrapText="1" indent="1"/>
    </xf>
    <xf numFmtId="0" fontId="18" fillId="0" borderId="9" xfId="0" applyFont="1" applyBorder="1" applyAlignment="1">
      <alignment horizontal="left" vertical="center" wrapText="1" indent="1"/>
    </xf>
    <xf numFmtId="0" fontId="18" fillId="0" borderId="10" xfId="0" applyFont="1" applyBorder="1" applyAlignment="1">
      <alignment horizontal="left" vertical="center" wrapText="1" indent="1"/>
    </xf>
    <xf numFmtId="0" fontId="18" fillId="0" borderId="18" xfId="0" applyFont="1" applyBorder="1" applyAlignment="1">
      <alignment horizontal="left" vertical="center" wrapText="1" indent="1"/>
    </xf>
    <xf numFmtId="0" fontId="74" fillId="0" borderId="15" xfId="0" applyFont="1" applyBorder="1" applyAlignment="1">
      <alignment horizontal="center" vertical="center"/>
    </xf>
    <xf numFmtId="0" fontId="74" fillId="0" borderId="17" xfId="0" applyFont="1" applyBorder="1" applyAlignment="1">
      <alignment horizontal="center" vertical="center"/>
    </xf>
    <xf numFmtId="0" fontId="18" fillId="10" borderId="14" xfId="0" applyFont="1" applyFill="1" applyBorder="1" applyAlignment="1">
      <alignment horizontal="center" vertical="center" wrapText="1"/>
    </xf>
    <xf numFmtId="0" fontId="18" fillId="10" borderId="17" xfId="0" applyFont="1" applyFill="1" applyBorder="1" applyAlignment="1">
      <alignment horizontal="center" vertical="center"/>
    </xf>
    <xf numFmtId="0" fontId="54" fillId="0" borderId="36" xfId="0" quotePrefix="1" applyFont="1" applyBorder="1" applyAlignment="1">
      <alignment horizontal="center" vertical="top" wrapText="1"/>
    </xf>
    <xf numFmtId="0" fontId="54" fillId="0" borderId="59" xfId="0" quotePrefix="1" applyFont="1" applyBorder="1" applyAlignment="1">
      <alignment horizontal="center" vertical="top" wrapText="1"/>
    </xf>
    <xf numFmtId="0" fontId="55" fillId="0" borderId="34" xfId="0" applyFont="1" applyBorder="1" applyAlignment="1">
      <alignment horizontal="center" vertical="top" wrapText="1"/>
    </xf>
    <xf numFmtId="0" fontId="55" fillId="0" borderId="37" xfId="0" applyFont="1" applyBorder="1" applyAlignment="1">
      <alignment horizontal="center" vertical="top" wrapText="1"/>
    </xf>
    <xf numFmtId="0" fontId="13" fillId="10" borderId="99" xfId="2" applyNumberFormat="1" applyFont="1" applyFill="1" applyBorder="1" applyAlignment="1" applyProtection="1">
      <alignment horizontal="left" vertical="center" indent="4"/>
    </xf>
    <xf numFmtId="0" fontId="13" fillId="10" borderId="99" xfId="2" applyNumberFormat="1" applyFont="1" applyFill="1" applyBorder="1" applyAlignment="1" applyProtection="1">
      <alignment horizontal="right" vertical="center" indent="3"/>
    </xf>
    <xf numFmtId="0" fontId="18" fillId="10" borderId="82" xfId="0" applyFont="1" applyFill="1" applyBorder="1" applyAlignment="1">
      <alignment horizontal="center" vertical="center"/>
    </xf>
    <xf numFmtId="0" fontId="18" fillId="10" borderId="99" xfId="0" applyFont="1" applyFill="1" applyBorder="1" applyAlignment="1">
      <alignment horizontal="center" vertical="center"/>
    </xf>
    <xf numFmtId="0" fontId="23" fillId="0" borderId="0" xfId="0" applyFont="1" applyAlignment="1">
      <alignment horizontal="left" vertical="center" wrapText="1"/>
    </xf>
    <xf numFmtId="0" fontId="41" fillId="0" borderId="6" xfId="2" applyFont="1" applyBorder="1" applyAlignment="1" applyProtection="1">
      <alignment horizontal="center" vertical="center" wrapText="1"/>
      <protection locked="0" hidden="1"/>
    </xf>
    <xf numFmtId="0" fontId="36" fillId="0" borderId="0" xfId="0" applyFont="1" applyAlignment="1" applyProtection="1">
      <alignment horizontal="center" vertical="center" wrapText="1"/>
      <protection locked="0" hidden="1"/>
    </xf>
    <xf numFmtId="0" fontId="2" fillId="0" borderId="1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14" borderId="14" xfId="0" applyFill="1" applyBorder="1" applyAlignment="1" applyProtection="1">
      <alignment horizontal="left"/>
      <protection locked="0"/>
    </xf>
    <xf numFmtId="0" fontId="0" fillId="14" borderId="15" xfId="0" applyFill="1" applyBorder="1" applyAlignment="1" applyProtection="1">
      <alignment horizontal="left"/>
      <protection locked="0"/>
    </xf>
    <xf numFmtId="0" fontId="0" fillId="14" borderId="17" xfId="0" applyFill="1" applyBorder="1" applyAlignment="1" applyProtection="1">
      <alignment horizontal="left"/>
      <protection locked="0"/>
    </xf>
    <xf numFmtId="0" fontId="0" fillId="10" borderId="14" xfId="0" applyFill="1" applyBorder="1" applyAlignment="1">
      <alignment horizontal="center"/>
    </xf>
    <xf numFmtId="0" fontId="0" fillId="10" borderId="17" xfId="0" applyFill="1" applyBorder="1" applyAlignment="1">
      <alignment horizontal="center"/>
    </xf>
    <xf numFmtId="0" fontId="18" fillId="2" borderId="4" xfId="0" applyFont="1" applyFill="1" applyBorder="1" applyAlignment="1" applyProtection="1">
      <alignment horizontal="left"/>
      <protection locked="0"/>
    </xf>
    <xf numFmtId="0" fontId="18" fillId="2" borderId="14" xfId="0" applyFont="1" applyFill="1" applyBorder="1" applyAlignment="1" applyProtection="1">
      <alignment horizontal="left"/>
      <protection locked="0"/>
    </xf>
    <xf numFmtId="0" fontId="18" fillId="2" borderId="15" xfId="0" applyFont="1" applyFill="1" applyBorder="1" applyAlignment="1" applyProtection="1">
      <alignment horizontal="left"/>
      <protection locked="0"/>
    </xf>
    <xf numFmtId="0" fontId="18" fillId="2" borderId="17" xfId="0" applyFont="1" applyFill="1" applyBorder="1" applyAlignment="1" applyProtection="1">
      <alignment horizontal="left"/>
      <protection locked="0"/>
    </xf>
    <xf numFmtId="0" fontId="18" fillId="0" borderId="4" xfId="0" applyFont="1" applyBorder="1" applyAlignment="1" applyProtection="1">
      <alignment horizontal="left"/>
      <protection locked="0"/>
    </xf>
    <xf numFmtId="165" fontId="27" fillId="0" borderId="90" xfId="0" applyNumberFormat="1" applyFont="1" applyBorder="1" applyAlignment="1">
      <alignment horizontal="left" vertical="center" indent="1"/>
    </xf>
    <xf numFmtId="165" fontId="27" fillId="0" borderId="91" xfId="0" applyNumberFormat="1" applyFont="1" applyBorder="1" applyAlignment="1">
      <alignment horizontal="left" vertical="center" indent="1"/>
    </xf>
    <xf numFmtId="165" fontId="27" fillId="0" borderId="92" xfId="0" applyNumberFormat="1" applyFont="1" applyBorder="1" applyAlignment="1">
      <alignment horizontal="left" vertical="center" indent="1"/>
    </xf>
    <xf numFmtId="165" fontId="27" fillId="0" borderId="87" xfId="0" applyNumberFormat="1" applyFont="1" applyBorder="1" applyAlignment="1">
      <alignment horizontal="left" vertical="center" indent="1"/>
    </xf>
    <xf numFmtId="165" fontId="27" fillId="0" borderId="88" xfId="0" applyNumberFormat="1" applyFont="1" applyBorder="1" applyAlignment="1">
      <alignment horizontal="left" vertical="center" indent="1"/>
    </xf>
    <xf numFmtId="165" fontId="27" fillId="0" borderId="89" xfId="0" applyNumberFormat="1" applyFont="1" applyBorder="1" applyAlignment="1">
      <alignment horizontal="left" vertical="center" indent="1"/>
    </xf>
    <xf numFmtId="0" fontId="52" fillId="10" borderId="57" xfId="0" applyFont="1" applyFill="1" applyBorder="1" applyAlignment="1">
      <alignment horizontal="center" vertical="center"/>
    </xf>
    <xf numFmtId="0" fontId="52" fillId="10" borderId="58" xfId="0" applyFont="1" applyFill="1" applyBorder="1" applyAlignment="1">
      <alignment horizontal="center" vertical="center"/>
    </xf>
    <xf numFmtId="0" fontId="52" fillId="10" borderId="79" xfId="0" applyFont="1" applyFill="1" applyBorder="1" applyAlignment="1">
      <alignment horizontal="center" vertical="center"/>
    </xf>
    <xf numFmtId="0" fontId="52" fillId="10" borderId="40" xfId="0" applyFont="1" applyFill="1" applyBorder="1" applyAlignment="1">
      <alignment horizontal="center" vertical="center"/>
    </xf>
    <xf numFmtId="0" fontId="18" fillId="10" borderId="81" xfId="0" applyFont="1" applyFill="1" applyBorder="1" applyAlignment="1">
      <alignment horizontal="center" vertical="center" textRotation="90" wrapText="1"/>
    </xf>
    <xf numFmtId="0" fontId="18" fillId="10" borderId="56" xfId="0" applyFont="1" applyFill="1" applyBorder="1" applyAlignment="1">
      <alignment horizontal="center" vertical="center" textRotation="90" wrapText="1"/>
    </xf>
    <xf numFmtId="0" fontId="18" fillId="10" borderId="43" xfId="0" applyFont="1" applyFill="1" applyBorder="1" applyAlignment="1">
      <alignment horizontal="center" vertical="center" textRotation="90" wrapText="1"/>
    </xf>
    <xf numFmtId="0" fontId="7" fillId="10" borderId="82" xfId="2" applyNumberFormat="1" applyFont="1" applyFill="1" applyBorder="1" applyAlignment="1" applyProtection="1">
      <alignment horizontal="right" vertical="center" indent="5"/>
      <protection locked="0"/>
    </xf>
    <xf numFmtId="0" fontId="7" fillId="10" borderId="17" xfId="2" applyFont="1" applyFill="1" applyBorder="1" applyAlignment="1" applyProtection="1">
      <alignment horizontal="right" vertical="center" indent="5"/>
      <protection locked="0"/>
    </xf>
    <xf numFmtId="0" fontId="7" fillId="10" borderId="82" xfId="2" applyNumberFormat="1" applyFont="1" applyFill="1" applyBorder="1" applyAlignment="1" applyProtection="1">
      <alignment horizontal="left" vertical="center" indent="5"/>
      <protection locked="0"/>
    </xf>
    <xf numFmtId="0" fontId="7" fillId="10" borderId="17" xfId="2" applyFont="1" applyFill="1" applyBorder="1" applyAlignment="1" applyProtection="1">
      <alignment horizontal="left" vertical="center" indent="5"/>
      <protection locked="0"/>
    </xf>
    <xf numFmtId="0" fontId="10" fillId="10" borderId="33" xfId="0" applyFont="1" applyFill="1" applyBorder="1" applyAlignment="1">
      <alignment horizontal="left" vertical="center" indent="1"/>
    </xf>
    <xf numFmtId="0" fontId="10" fillId="10" borderId="66" xfId="0" applyFont="1" applyFill="1" applyBorder="1" applyAlignment="1">
      <alignment horizontal="left" vertical="center" indent="1"/>
    </xf>
    <xf numFmtId="0" fontId="12" fillId="10" borderId="33" xfId="0" applyFont="1" applyFill="1" applyBorder="1" applyAlignment="1">
      <alignment horizontal="left" vertical="center" indent="1"/>
    </xf>
    <xf numFmtId="0" fontId="52" fillId="10" borderId="62" xfId="0" applyFont="1" applyFill="1" applyBorder="1" applyAlignment="1">
      <alignment horizontal="center" vertical="center"/>
    </xf>
    <xf numFmtId="0" fontId="52" fillId="10" borderId="33" xfId="0" applyFont="1" applyFill="1" applyBorder="1" applyAlignment="1">
      <alignment horizontal="center" vertical="center"/>
    </xf>
    <xf numFmtId="0" fontId="52" fillId="10" borderId="66" xfId="0" applyFont="1" applyFill="1" applyBorder="1" applyAlignment="1">
      <alignment horizontal="center" vertical="center"/>
    </xf>
    <xf numFmtId="0" fontId="77" fillId="0" borderId="117" xfId="0" applyFont="1" applyBorder="1" applyAlignment="1" applyProtection="1">
      <alignment horizontal="center" vertical="center"/>
      <protection locked="0"/>
    </xf>
    <xf numFmtId="0" fontId="77" fillId="0" borderId="12" xfId="0" applyFont="1" applyBorder="1" applyAlignment="1" applyProtection="1">
      <alignment horizontal="center" vertical="center"/>
      <protection locked="0"/>
    </xf>
    <xf numFmtId="0" fontId="77" fillId="0" borderId="13" xfId="0" applyFont="1" applyBorder="1" applyAlignment="1" applyProtection="1">
      <alignment horizontal="center" vertical="center"/>
      <protection locked="0"/>
    </xf>
    <xf numFmtId="0" fontId="56" fillId="10" borderId="0" xfId="0" applyFont="1" applyFill="1" applyAlignment="1">
      <alignment horizontal="center" vertical="center" wrapText="1"/>
    </xf>
    <xf numFmtId="0" fontId="1" fillId="13" borderId="15" xfId="0" applyFont="1" applyFill="1" applyBorder="1" applyAlignment="1">
      <alignment horizontal="center" vertical="center"/>
    </xf>
    <xf numFmtId="0" fontId="81" fillId="0" borderId="0" xfId="2" applyFont="1" applyAlignment="1" applyProtection="1">
      <alignment horizontal="center" vertical="center"/>
      <protection locked="0"/>
    </xf>
    <xf numFmtId="0" fontId="81" fillId="0" borderId="0" xfId="0" applyFont="1" applyAlignment="1" applyProtection="1">
      <alignment horizontal="center" vertical="center"/>
      <protection locked="0"/>
    </xf>
    <xf numFmtId="0" fontId="2" fillId="13" borderId="14" xfId="0" applyFont="1" applyFill="1" applyBorder="1" applyAlignment="1">
      <alignment horizontal="center" vertical="center"/>
    </xf>
    <xf numFmtId="0" fontId="2" fillId="13" borderId="15" xfId="0" applyFont="1" applyFill="1" applyBorder="1" applyAlignment="1">
      <alignment horizontal="center" vertical="center"/>
    </xf>
    <xf numFmtId="0" fontId="18" fillId="18" borderId="11" xfId="0" applyFont="1" applyFill="1" applyBorder="1" applyAlignment="1">
      <alignment horizontal="left" vertical="center" wrapText="1"/>
    </xf>
    <xf numFmtId="0" fontId="18" fillId="18" borderId="1" xfId="0" applyFont="1" applyFill="1" applyBorder="1" applyAlignment="1">
      <alignment horizontal="left" vertical="center" wrapText="1"/>
    </xf>
    <xf numFmtId="0" fontId="18" fillId="18" borderId="16" xfId="0" applyFont="1" applyFill="1" applyBorder="1" applyAlignment="1">
      <alignment horizontal="left" vertical="center" wrapText="1"/>
    </xf>
    <xf numFmtId="0" fontId="18" fillId="18" borderId="8" xfId="0" applyFont="1" applyFill="1" applyBorder="1" applyAlignment="1">
      <alignment horizontal="left" vertical="center" wrapText="1"/>
    </xf>
    <xf numFmtId="0" fontId="18" fillId="18" borderId="0" xfId="0" applyFont="1" applyFill="1" applyAlignment="1">
      <alignment horizontal="left" vertical="center" wrapText="1"/>
    </xf>
    <xf numFmtId="0" fontId="18" fillId="18" borderId="7" xfId="0" applyFont="1" applyFill="1" applyBorder="1" applyAlignment="1">
      <alignment horizontal="left" vertical="center" wrapText="1"/>
    </xf>
    <xf numFmtId="0" fontId="18" fillId="18" borderId="9" xfId="0" applyFont="1" applyFill="1" applyBorder="1" applyAlignment="1">
      <alignment horizontal="left" vertical="center" wrapText="1"/>
    </xf>
    <xf numFmtId="0" fontId="18" fillId="18" borderId="10" xfId="0" applyFont="1" applyFill="1" applyBorder="1" applyAlignment="1">
      <alignment horizontal="left" vertical="center" wrapText="1"/>
    </xf>
    <xf numFmtId="0" fontId="18" fillId="18" borderId="18" xfId="0" applyFont="1" applyFill="1" applyBorder="1" applyAlignment="1">
      <alignment horizontal="left" vertical="center" wrapText="1"/>
    </xf>
    <xf numFmtId="0" fontId="80" fillId="0" borderId="7" xfId="0" applyFont="1" applyBorder="1" applyAlignment="1">
      <alignment horizontal="center" vertical="center" textRotation="90"/>
    </xf>
    <xf numFmtId="0" fontId="0" fillId="8" borderId="0" xfId="0" applyFill="1" applyAlignment="1">
      <alignment horizontal="center"/>
    </xf>
    <xf numFmtId="0" fontId="13" fillId="8" borderId="0" xfId="0" applyFont="1" applyFill="1" applyAlignment="1">
      <alignment horizontal="center"/>
    </xf>
    <xf numFmtId="0" fontId="52" fillId="10" borderId="0" xfId="0" applyFont="1" applyFill="1" applyAlignment="1">
      <alignment horizontal="center" vertic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17" xfId="0" applyFill="1" applyBorder="1" applyAlignment="1">
      <alignment horizontal="center"/>
    </xf>
    <xf numFmtId="0" fontId="19" fillId="0" borderId="11" xfId="2" applyBorder="1" applyAlignment="1" applyProtection="1">
      <alignment horizontal="center" vertical="center" wrapText="1"/>
    </xf>
    <xf numFmtId="0" fontId="0" fillId="0" borderId="1" xfId="0" applyBorder="1" applyAlignment="1">
      <alignment horizontal="center" vertical="center" wrapText="1"/>
    </xf>
    <xf numFmtId="0" fontId="0" fillId="0" borderId="16" xfId="0"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8" xfId="0" applyBorder="1" applyAlignment="1">
      <alignment horizontal="center" vertical="center" wrapText="1"/>
    </xf>
    <xf numFmtId="0" fontId="19" fillId="0" borderId="0" xfId="2" applyAlignment="1" applyProtection="1">
      <alignment horizontal="center" vertical="center" wrapText="1"/>
    </xf>
    <xf numFmtId="0" fontId="18" fillId="0" borderId="0" xfId="0" applyFont="1" applyAlignment="1">
      <alignment horizontal="center" vertical="center" wrapText="1"/>
    </xf>
  </cellXfs>
  <cellStyles count="3">
    <cellStyle name="Komma" xfId="1" builtinId="3"/>
    <cellStyle name="Link" xfId="2" builtinId="8"/>
    <cellStyle name="Standard" xfId="0" builtinId="0"/>
  </cellStyles>
  <dxfs count="627">
    <dxf>
      <font>
        <color theme="0" tint="-0.14996795556505021"/>
      </font>
    </dxf>
    <dxf>
      <font>
        <color theme="0"/>
      </font>
      <fill>
        <patternFill>
          <bgColor rgb="FFFF0000"/>
        </patternFill>
      </fill>
    </dxf>
    <dxf>
      <font>
        <color theme="0"/>
      </font>
      <fill>
        <patternFill>
          <bgColor rgb="FFFF0000"/>
        </patternFill>
      </fill>
    </dxf>
    <dxf>
      <font>
        <color theme="9" tint="-0.24994659260841701"/>
      </font>
    </dxf>
    <dxf>
      <fill>
        <patternFill>
          <bgColor rgb="FFFF0000"/>
        </patternFill>
      </fill>
    </dxf>
    <dxf>
      <fill>
        <patternFill>
          <bgColor rgb="FFFFC000"/>
        </patternFill>
      </fill>
    </dxf>
    <dxf>
      <fill>
        <patternFill>
          <bgColor rgb="FFFF0000"/>
        </patternFill>
      </fill>
    </dxf>
    <dxf>
      <font>
        <color theme="0" tint="-0.14996795556505021"/>
      </font>
    </dxf>
    <dxf>
      <fill>
        <patternFill>
          <bgColor rgb="FFFF0000"/>
        </patternFill>
      </fill>
    </dxf>
    <dxf>
      <fill>
        <patternFill>
          <bgColor rgb="FFFF0000"/>
        </patternFill>
      </fill>
    </dxf>
    <dxf>
      <fill>
        <patternFill>
          <bgColor rgb="FFFF0000"/>
        </patternFill>
      </fill>
    </dxf>
    <dxf>
      <fill>
        <patternFill>
          <bgColor rgb="FFFF8080"/>
        </patternFill>
      </fill>
    </dxf>
    <dxf>
      <fill>
        <patternFill>
          <bgColor theme="0" tint="-0.14996795556505021"/>
        </patternFill>
      </fill>
    </dxf>
    <dxf>
      <font>
        <color theme="0" tint="-0.14996795556505021"/>
      </font>
    </dxf>
    <dxf>
      <font>
        <color theme="0" tint="-0.14996795556505021"/>
      </font>
    </dxf>
    <dxf>
      <fill>
        <patternFill>
          <bgColor theme="0" tint="-0.14996795556505021"/>
        </patternFill>
      </fill>
    </dxf>
    <dxf>
      <fill>
        <patternFill>
          <bgColor theme="9" tint="0.39994506668294322"/>
        </patternFill>
      </fill>
    </dxf>
    <dxf>
      <fill>
        <patternFill>
          <bgColor rgb="FFFF8080"/>
        </patternFill>
      </fill>
    </dxf>
    <dxf>
      <fill>
        <patternFill>
          <bgColor indexed="29"/>
        </patternFill>
      </fill>
    </dxf>
    <dxf>
      <fill>
        <patternFill>
          <bgColor rgb="FFFFFF99"/>
        </patternFill>
      </fill>
    </dxf>
    <dxf>
      <fill>
        <patternFill>
          <bgColor theme="0" tint="-0.14996795556505021"/>
        </patternFill>
      </fill>
    </dxf>
    <dxf>
      <fill>
        <patternFill>
          <bgColor theme="9" tint="0.39994506668294322"/>
        </patternFill>
      </fill>
    </dxf>
    <dxf>
      <fill>
        <patternFill>
          <bgColor rgb="FFFF8080"/>
        </patternFill>
      </fill>
    </dxf>
    <dxf>
      <fill>
        <patternFill>
          <bgColor indexed="29"/>
        </patternFill>
      </fill>
    </dxf>
    <dxf>
      <fill>
        <patternFill>
          <bgColor rgb="FFFFFF99"/>
        </patternFill>
      </fill>
    </dxf>
    <dxf>
      <fill>
        <patternFill>
          <bgColor theme="0" tint="-0.14996795556505021"/>
        </patternFill>
      </fill>
    </dxf>
    <dxf>
      <fill>
        <patternFill>
          <bgColor theme="9" tint="0.39994506668294322"/>
        </patternFill>
      </fill>
    </dxf>
    <dxf>
      <fill>
        <patternFill>
          <bgColor rgb="FFFF8080"/>
        </patternFill>
      </fill>
    </dxf>
    <dxf>
      <fill>
        <patternFill>
          <bgColor indexed="29"/>
        </patternFill>
      </fill>
    </dxf>
    <dxf>
      <fill>
        <patternFill>
          <bgColor rgb="FFFFFF99"/>
        </patternFill>
      </fill>
    </dxf>
    <dxf>
      <fill>
        <patternFill>
          <bgColor theme="0" tint="-0.14996795556505021"/>
        </patternFill>
      </fill>
    </dxf>
    <dxf>
      <fill>
        <patternFill>
          <bgColor theme="9" tint="0.39994506668294322"/>
        </patternFill>
      </fill>
    </dxf>
    <dxf>
      <fill>
        <patternFill>
          <bgColor rgb="FFFF8080"/>
        </patternFill>
      </fill>
    </dxf>
    <dxf>
      <fill>
        <patternFill>
          <bgColor indexed="29"/>
        </patternFill>
      </fill>
    </dxf>
    <dxf>
      <fill>
        <patternFill>
          <bgColor rgb="FFFFFF99"/>
        </patternFill>
      </fill>
    </dxf>
    <dxf>
      <fill>
        <patternFill>
          <bgColor theme="0" tint="-0.14996795556505021"/>
        </patternFill>
      </fill>
    </dxf>
    <dxf>
      <fill>
        <patternFill>
          <bgColor theme="9" tint="0.39994506668294322"/>
        </patternFill>
      </fill>
    </dxf>
    <dxf>
      <fill>
        <patternFill>
          <bgColor rgb="FFFF8080"/>
        </patternFill>
      </fill>
    </dxf>
    <dxf>
      <fill>
        <patternFill>
          <bgColor indexed="29"/>
        </patternFill>
      </fill>
    </dxf>
    <dxf>
      <fill>
        <patternFill>
          <bgColor rgb="FFFFFF99"/>
        </patternFill>
      </fill>
    </dxf>
    <dxf>
      <fill>
        <patternFill>
          <bgColor theme="0" tint="-0.14996795556505021"/>
        </patternFill>
      </fill>
    </dxf>
    <dxf>
      <fill>
        <patternFill>
          <bgColor theme="9" tint="0.39994506668294322"/>
        </patternFill>
      </fill>
    </dxf>
    <dxf>
      <fill>
        <patternFill>
          <bgColor rgb="FFFF8080"/>
        </patternFill>
      </fill>
    </dxf>
    <dxf>
      <fill>
        <patternFill>
          <bgColor indexed="29"/>
        </patternFill>
      </fill>
    </dxf>
    <dxf>
      <fill>
        <patternFill>
          <bgColor rgb="FFFFFF99"/>
        </patternFill>
      </fill>
    </dxf>
    <dxf>
      <fill>
        <patternFill>
          <bgColor theme="0" tint="-0.14996795556505021"/>
        </patternFill>
      </fill>
    </dxf>
    <dxf>
      <fill>
        <patternFill>
          <bgColor theme="9" tint="0.39994506668294322"/>
        </patternFill>
      </fill>
    </dxf>
    <dxf>
      <fill>
        <patternFill>
          <bgColor rgb="FFFF8080"/>
        </patternFill>
      </fill>
    </dxf>
    <dxf>
      <fill>
        <patternFill>
          <bgColor indexed="29"/>
        </patternFill>
      </fill>
    </dxf>
    <dxf>
      <fill>
        <patternFill>
          <bgColor rgb="FFFFFF99"/>
        </patternFill>
      </fill>
    </dxf>
    <dxf>
      <fill>
        <patternFill>
          <bgColor theme="0" tint="-0.14996795556505021"/>
        </patternFill>
      </fill>
    </dxf>
    <dxf>
      <fill>
        <patternFill>
          <bgColor theme="9" tint="0.39994506668294322"/>
        </patternFill>
      </fill>
    </dxf>
    <dxf>
      <fill>
        <patternFill>
          <bgColor rgb="FFFF8080"/>
        </patternFill>
      </fill>
    </dxf>
    <dxf>
      <fill>
        <patternFill>
          <bgColor indexed="29"/>
        </patternFill>
      </fill>
    </dxf>
    <dxf>
      <fill>
        <patternFill>
          <bgColor rgb="FFFFFF99"/>
        </patternFill>
      </fill>
    </dxf>
    <dxf>
      <fill>
        <patternFill>
          <bgColor theme="0" tint="-0.14996795556505021"/>
        </patternFill>
      </fill>
    </dxf>
    <dxf>
      <fill>
        <patternFill>
          <bgColor theme="9" tint="0.39994506668294322"/>
        </patternFill>
      </fill>
    </dxf>
    <dxf>
      <fill>
        <patternFill>
          <bgColor rgb="FFFF8080"/>
        </patternFill>
      </fill>
    </dxf>
    <dxf>
      <fill>
        <patternFill>
          <bgColor indexed="29"/>
        </patternFill>
      </fill>
    </dxf>
    <dxf>
      <fill>
        <patternFill>
          <bgColor rgb="FFFFFF99"/>
        </patternFill>
      </fill>
    </dxf>
    <dxf>
      <fill>
        <patternFill>
          <bgColor theme="0" tint="-0.14996795556505021"/>
        </patternFill>
      </fill>
    </dxf>
    <dxf>
      <fill>
        <patternFill>
          <bgColor theme="9" tint="0.39994506668294322"/>
        </patternFill>
      </fill>
    </dxf>
    <dxf>
      <fill>
        <patternFill>
          <bgColor rgb="FFFF8080"/>
        </patternFill>
      </fill>
    </dxf>
    <dxf>
      <fill>
        <patternFill>
          <bgColor indexed="29"/>
        </patternFill>
      </fill>
    </dxf>
    <dxf>
      <fill>
        <patternFill>
          <bgColor rgb="FFFFFF99"/>
        </patternFill>
      </fill>
    </dxf>
    <dxf>
      <fill>
        <patternFill>
          <bgColor theme="0" tint="-0.14996795556505021"/>
        </patternFill>
      </fill>
    </dxf>
    <dxf>
      <fill>
        <patternFill>
          <bgColor theme="9" tint="0.39994506668294322"/>
        </patternFill>
      </fill>
    </dxf>
    <dxf>
      <fill>
        <patternFill>
          <bgColor rgb="FFFF8080"/>
        </patternFill>
      </fill>
    </dxf>
    <dxf>
      <fill>
        <patternFill>
          <bgColor indexed="29"/>
        </patternFill>
      </fill>
    </dxf>
    <dxf>
      <fill>
        <patternFill>
          <bgColor rgb="FFFFFF99"/>
        </patternFill>
      </fill>
    </dxf>
    <dxf>
      <fill>
        <patternFill>
          <bgColor theme="0" tint="-0.14996795556505021"/>
        </patternFill>
      </fill>
    </dxf>
    <dxf>
      <fill>
        <patternFill>
          <bgColor theme="9" tint="0.39994506668294322"/>
        </patternFill>
      </fill>
    </dxf>
    <dxf>
      <fill>
        <patternFill>
          <bgColor rgb="FFFF8080"/>
        </patternFill>
      </fill>
    </dxf>
    <dxf>
      <fill>
        <patternFill>
          <bgColor indexed="29"/>
        </patternFill>
      </fill>
    </dxf>
    <dxf>
      <fill>
        <patternFill>
          <bgColor rgb="FFFFFF99"/>
        </patternFill>
      </fill>
    </dxf>
    <dxf>
      <fill>
        <patternFill>
          <bgColor theme="0" tint="-0.14996795556505021"/>
        </patternFill>
      </fill>
    </dxf>
    <dxf>
      <fill>
        <patternFill>
          <bgColor theme="9" tint="0.39994506668294322"/>
        </patternFill>
      </fill>
    </dxf>
    <dxf>
      <fill>
        <patternFill>
          <bgColor rgb="FFFF8080"/>
        </patternFill>
      </fill>
    </dxf>
    <dxf>
      <fill>
        <patternFill>
          <bgColor indexed="29"/>
        </patternFill>
      </fill>
    </dxf>
    <dxf>
      <fill>
        <patternFill>
          <bgColor rgb="FFFFFF99"/>
        </patternFill>
      </fill>
    </dxf>
    <dxf>
      <fill>
        <patternFill>
          <bgColor theme="0" tint="-0.14996795556505021"/>
        </patternFill>
      </fill>
    </dxf>
    <dxf>
      <fill>
        <patternFill>
          <bgColor theme="9" tint="0.39994506668294322"/>
        </patternFill>
      </fill>
    </dxf>
    <dxf>
      <fill>
        <patternFill>
          <bgColor rgb="FFFF8080"/>
        </patternFill>
      </fill>
    </dxf>
    <dxf>
      <fill>
        <patternFill>
          <bgColor indexed="29"/>
        </patternFill>
      </fill>
    </dxf>
    <dxf>
      <fill>
        <patternFill>
          <bgColor rgb="FFFFFF99"/>
        </patternFill>
      </fill>
    </dxf>
    <dxf>
      <fill>
        <patternFill>
          <bgColor theme="0" tint="-0.14996795556505021"/>
        </patternFill>
      </fill>
    </dxf>
    <dxf>
      <fill>
        <patternFill>
          <bgColor rgb="FFFFFF99"/>
        </patternFill>
      </fill>
    </dxf>
    <dxf>
      <fill>
        <patternFill>
          <bgColor theme="9" tint="0.39994506668294322"/>
        </patternFill>
      </fill>
    </dxf>
    <dxf>
      <fill>
        <patternFill>
          <bgColor rgb="FFFF8080"/>
        </patternFill>
      </fill>
    </dxf>
    <dxf>
      <fill>
        <patternFill>
          <bgColor theme="9" tint="0.39994506668294322"/>
        </patternFill>
      </fill>
    </dxf>
    <dxf>
      <fill>
        <patternFill>
          <bgColor rgb="FFFF8080"/>
        </patternFill>
      </fill>
    </dxf>
    <dxf>
      <fill>
        <patternFill>
          <bgColor indexed="29"/>
        </patternFill>
      </fill>
    </dxf>
    <dxf>
      <fill>
        <patternFill>
          <bgColor rgb="FFFFFF99"/>
        </patternFill>
      </fill>
    </dxf>
    <dxf>
      <fill>
        <patternFill>
          <bgColor rgb="FFFFFF00"/>
        </patternFill>
      </fill>
    </dxf>
    <dxf>
      <fill>
        <patternFill>
          <bgColor theme="0" tint="-0.14996795556505021"/>
        </patternFill>
      </fill>
    </dxf>
    <dxf>
      <fill>
        <patternFill>
          <bgColor rgb="FFFFFF99"/>
        </patternFill>
      </fill>
    </dxf>
    <dxf>
      <fill>
        <patternFill>
          <bgColor theme="9" tint="0.39994506668294322"/>
        </patternFill>
      </fill>
    </dxf>
    <dxf>
      <fill>
        <patternFill>
          <bgColor rgb="FFFF8080"/>
        </patternFill>
      </fill>
    </dxf>
    <dxf>
      <fill>
        <patternFill>
          <bgColor theme="9" tint="0.39994506668294322"/>
        </patternFill>
      </fill>
    </dxf>
    <dxf>
      <fill>
        <patternFill>
          <bgColor rgb="FFFF8080"/>
        </patternFill>
      </fill>
    </dxf>
    <dxf>
      <fill>
        <patternFill>
          <bgColor indexed="29"/>
        </patternFill>
      </fill>
    </dxf>
    <dxf>
      <fill>
        <patternFill>
          <bgColor rgb="FFFFFF99"/>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99"/>
        </patternFill>
      </fill>
    </dxf>
    <dxf>
      <fill>
        <patternFill>
          <bgColor rgb="FFFFFF99"/>
        </patternFill>
      </fill>
    </dxf>
    <dxf>
      <fill>
        <patternFill>
          <bgColor theme="9" tint="0.39994506668294322"/>
        </patternFill>
      </fill>
    </dxf>
    <dxf>
      <fill>
        <patternFill>
          <bgColor rgb="FFFF8080"/>
        </patternFill>
      </fill>
    </dxf>
    <dxf>
      <fill>
        <patternFill>
          <bgColor theme="9" tint="0.39994506668294322"/>
        </patternFill>
      </fill>
    </dxf>
    <dxf>
      <fill>
        <patternFill>
          <bgColor rgb="FFFF8080"/>
        </patternFill>
      </fill>
    </dxf>
    <dxf>
      <fill>
        <patternFill>
          <bgColor indexed="29"/>
        </patternFill>
      </fill>
    </dxf>
    <dxf>
      <fill>
        <patternFill>
          <bgColor rgb="FFFFFF00"/>
        </patternFill>
      </fill>
    </dxf>
    <dxf>
      <fill>
        <patternFill>
          <bgColor indexed="29"/>
        </patternFill>
      </fill>
    </dxf>
    <dxf>
      <fill>
        <patternFill>
          <bgColor indexed="47"/>
        </patternFill>
      </fill>
    </dxf>
    <dxf>
      <fill>
        <patternFill>
          <bgColor indexed="29"/>
        </patternFill>
      </fill>
    </dxf>
    <dxf>
      <fill>
        <patternFill>
          <bgColor indexed="47"/>
        </patternFill>
      </fill>
    </dxf>
    <dxf>
      <fill>
        <patternFill>
          <bgColor rgb="FFFF8080"/>
        </patternFill>
      </fill>
    </dxf>
    <dxf>
      <fill>
        <patternFill>
          <bgColor theme="0" tint="-0.14996795556505021"/>
        </patternFill>
      </fill>
    </dxf>
    <dxf>
      <font>
        <color theme="0" tint="-0.14996795556505021"/>
      </font>
    </dxf>
    <dxf>
      <font>
        <color theme="0" tint="-0.14996795556505021"/>
      </font>
    </dxf>
    <dxf>
      <fill>
        <patternFill>
          <bgColor theme="0" tint="-0.14996795556505021"/>
        </patternFill>
      </fill>
    </dxf>
    <dxf>
      <fill>
        <patternFill>
          <bgColor rgb="FFFFFF99"/>
        </patternFill>
      </fill>
    </dxf>
    <dxf>
      <fill>
        <patternFill>
          <bgColor theme="9" tint="0.39994506668294322"/>
        </patternFill>
      </fill>
    </dxf>
    <dxf>
      <fill>
        <patternFill>
          <bgColor rgb="FFFF8080"/>
        </patternFill>
      </fill>
    </dxf>
    <dxf>
      <fill>
        <patternFill>
          <bgColor theme="9" tint="0.39994506668294322"/>
        </patternFill>
      </fill>
    </dxf>
    <dxf>
      <fill>
        <patternFill>
          <bgColor rgb="FFFF8080"/>
        </patternFill>
      </fill>
    </dxf>
    <dxf>
      <fill>
        <patternFill>
          <bgColor indexed="29"/>
        </patternFill>
      </fill>
    </dxf>
    <dxf>
      <fill>
        <patternFill>
          <bgColor rgb="FFFFFF99"/>
        </patternFill>
      </fill>
    </dxf>
    <dxf>
      <fill>
        <patternFill>
          <bgColor rgb="FFFFFF00"/>
        </patternFill>
      </fill>
    </dxf>
    <dxf>
      <fill>
        <patternFill>
          <bgColor theme="0" tint="-0.14996795556505021"/>
        </patternFill>
      </fill>
    </dxf>
    <dxf>
      <fill>
        <patternFill>
          <bgColor rgb="FFFFFF99"/>
        </patternFill>
      </fill>
    </dxf>
    <dxf>
      <fill>
        <patternFill>
          <bgColor theme="9" tint="0.39994506668294322"/>
        </patternFill>
      </fill>
    </dxf>
    <dxf>
      <fill>
        <patternFill>
          <bgColor rgb="FFFF8080"/>
        </patternFill>
      </fill>
    </dxf>
    <dxf>
      <fill>
        <patternFill>
          <bgColor theme="9" tint="0.39994506668294322"/>
        </patternFill>
      </fill>
    </dxf>
    <dxf>
      <fill>
        <patternFill>
          <bgColor rgb="FFFF8080"/>
        </patternFill>
      </fill>
    </dxf>
    <dxf>
      <fill>
        <patternFill>
          <bgColor indexed="29"/>
        </patternFill>
      </fill>
    </dxf>
    <dxf>
      <fill>
        <patternFill>
          <bgColor rgb="FFFFFF99"/>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99"/>
        </patternFill>
      </fill>
    </dxf>
    <dxf>
      <fill>
        <patternFill>
          <bgColor rgb="FFFFFF99"/>
        </patternFill>
      </fill>
    </dxf>
    <dxf>
      <fill>
        <patternFill>
          <bgColor theme="9" tint="0.39994506668294322"/>
        </patternFill>
      </fill>
    </dxf>
    <dxf>
      <fill>
        <patternFill>
          <bgColor rgb="FFFF8080"/>
        </patternFill>
      </fill>
    </dxf>
    <dxf>
      <fill>
        <patternFill>
          <bgColor theme="9" tint="0.39994506668294322"/>
        </patternFill>
      </fill>
    </dxf>
    <dxf>
      <fill>
        <patternFill>
          <bgColor rgb="FFFF8080"/>
        </patternFill>
      </fill>
    </dxf>
    <dxf>
      <fill>
        <patternFill>
          <bgColor indexed="29"/>
        </patternFill>
      </fill>
    </dxf>
    <dxf>
      <fill>
        <patternFill>
          <bgColor rgb="FFFFFF00"/>
        </patternFill>
      </fill>
    </dxf>
    <dxf>
      <fill>
        <patternFill>
          <bgColor indexed="29"/>
        </patternFill>
      </fill>
    </dxf>
    <dxf>
      <fill>
        <patternFill>
          <bgColor indexed="47"/>
        </patternFill>
      </fill>
    </dxf>
    <dxf>
      <fill>
        <patternFill>
          <bgColor indexed="29"/>
        </patternFill>
      </fill>
    </dxf>
    <dxf>
      <fill>
        <patternFill>
          <bgColor indexed="47"/>
        </patternFill>
      </fill>
    </dxf>
    <dxf>
      <fill>
        <patternFill>
          <bgColor rgb="FFFF8080"/>
        </patternFill>
      </fill>
    </dxf>
    <dxf>
      <fill>
        <patternFill>
          <bgColor theme="0" tint="-0.14996795556505021"/>
        </patternFill>
      </fill>
    </dxf>
    <dxf>
      <font>
        <color theme="0" tint="-0.14996795556505021"/>
      </font>
    </dxf>
    <dxf>
      <font>
        <color theme="0" tint="-0.14996795556505021"/>
      </font>
    </dxf>
    <dxf>
      <fill>
        <patternFill>
          <bgColor theme="0" tint="-0.14996795556505021"/>
        </patternFill>
      </fill>
    </dxf>
    <dxf>
      <fill>
        <patternFill>
          <bgColor rgb="FFFFFF99"/>
        </patternFill>
      </fill>
    </dxf>
    <dxf>
      <fill>
        <patternFill>
          <bgColor theme="9" tint="0.39994506668294322"/>
        </patternFill>
      </fill>
    </dxf>
    <dxf>
      <fill>
        <patternFill>
          <bgColor rgb="FFFF8080"/>
        </patternFill>
      </fill>
    </dxf>
    <dxf>
      <fill>
        <patternFill>
          <bgColor theme="9" tint="0.39994506668294322"/>
        </patternFill>
      </fill>
    </dxf>
    <dxf>
      <fill>
        <patternFill>
          <bgColor rgb="FFFF8080"/>
        </patternFill>
      </fill>
    </dxf>
    <dxf>
      <fill>
        <patternFill>
          <bgColor indexed="29"/>
        </patternFill>
      </fill>
    </dxf>
    <dxf>
      <fill>
        <patternFill>
          <bgColor rgb="FFFFFF99"/>
        </patternFill>
      </fill>
    </dxf>
    <dxf>
      <fill>
        <patternFill>
          <bgColor rgb="FFFFFF00"/>
        </patternFill>
      </fill>
    </dxf>
    <dxf>
      <fill>
        <patternFill>
          <bgColor theme="0" tint="-0.14996795556505021"/>
        </patternFill>
      </fill>
    </dxf>
    <dxf>
      <fill>
        <patternFill>
          <bgColor rgb="FFFFFF99"/>
        </patternFill>
      </fill>
    </dxf>
    <dxf>
      <fill>
        <patternFill>
          <bgColor theme="9" tint="0.39994506668294322"/>
        </patternFill>
      </fill>
    </dxf>
    <dxf>
      <fill>
        <patternFill>
          <bgColor rgb="FFFF8080"/>
        </patternFill>
      </fill>
    </dxf>
    <dxf>
      <fill>
        <patternFill>
          <bgColor theme="9" tint="0.39994506668294322"/>
        </patternFill>
      </fill>
    </dxf>
    <dxf>
      <fill>
        <patternFill>
          <bgColor rgb="FFFF8080"/>
        </patternFill>
      </fill>
    </dxf>
    <dxf>
      <fill>
        <patternFill>
          <bgColor indexed="29"/>
        </patternFill>
      </fill>
    </dxf>
    <dxf>
      <fill>
        <patternFill>
          <bgColor rgb="FFFFFF99"/>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99"/>
        </patternFill>
      </fill>
    </dxf>
    <dxf>
      <fill>
        <patternFill>
          <bgColor rgb="FFFFFF99"/>
        </patternFill>
      </fill>
    </dxf>
    <dxf>
      <fill>
        <patternFill>
          <bgColor theme="9" tint="0.39994506668294322"/>
        </patternFill>
      </fill>
    </dxf>
    <dxf>
      <fill>
        <patternFill>
          <bgColor rgb="FFFF8080"/>
        </patternFill>
      </fill>
    </dxf>
    <dxf>
      <fill>
        <patternFill>
          <bgColor theme="9" tint="0.39994506668294322"/>
        </patternFill>
      </fill>
    </dxf>
    <dxf>
      <fill>
        <patternFill>
          <bgColor rgb="FFFF8080"/>
        </patternFill>
      </fill>
    </dxf>
    <dxf>
      <fill>
        <patternFill>
          <bgColor indexed="29"/>
        </patternFill>
      </fill>
    </dxf>
    <dxf>
      <fill>
        <patternFill>
          <bgColor rgb="FFFFFF00"/>
        </patternFill>
      </fill>
    </dxf>
    <dxf>
      <fill>
        <patternFill>
          <bgColor indexed="29"/>
        </patternFill>
      </fill>
    </dxf>
    <dxf>
      <fill>
        <patternFill>
          <bgColor indexed="47"/>
        </patternFill>
      </fill>
    </dxf>
    <dxf>
      <fill>
        <patternFill>
          <bgColor indexed="29"/>
        </patternFill>
      </fill>
    </dxf>
    <dxf>
      <fill>
        <patternFill>
          <bgColor indexed="47"/>
        </patternFill>
      </fill>
    </dxf>
    <dxf>
      <fill>
        <patternFill>
          <bgColor rgb="FFFF8080"/>
        </patternFill>
      </fill>
    </dxf>
    <dxf>
      <fill>
        <patternFill>
          <bgColor theme="0" tint="-0.14996795556505021"/>
        </patternFill>
      </fill>
    </dxf>
    <dxf>
      <font>
        <color theme="0" tint="-0.14996795556505021"/>
      </font>
    </dxf>
    <dxf>
      <font>
        <color theme="0" tint="-0.14996795556505021"/>
      </font>
    </dxf>
    <dxf>
      <fill>
        <patternFill>
          <bgColor theme="0" tint="-0.14996795556505021"/>
        </patternFill>
      </fill>
    </dxf>
    <dxf>
      <fill>
        <patternFill>
          <bgColor theme="9" tint="0.39994506668294322"/>
        </patternFill>
      </fill>
    </dxf>
    <dxf>
      <fill>
        <patternFill>
          <bgColor rgb="FFFF8080"/>
        </patternFill>
      </fill>
    </dxf>
    <dxf>
      <fill>
        <patternFill>
          <bgColor indexed="29"/>
        </patternFill>
      </fill>
    </dxf>
    <dxf>
      <fill>
        <patternFill>
          <bgColor rgb="FFFFFF99"/>
        </patternFill>
      </fill>
    </dxf>
    <dxf>
      <fill>
        <patternFill>
          <bgColor theme="0" tint="-0.14996795556505021"/>
        </patternFill>
      </fill>
    </dxf>
    <dxf>
      <fill>
        <patternFill>
          <bgColor theme="9" tint="0.39994506668294322"/>
        </patternFill>
      </fill>
    </dxf>
    <dxf>
      <fill>
        <patternFill>
          <bgColor rgb="FFFF8080"/>
        </patternFill>
      </fill>
    </dxf>
    <dxf>
      <fill>
        <patternFill>
          <bgColor indexed="29"/>
        </patternFill>
      </fill>
    </dxf>
    <dxf>
      <fill>
        <patternFill>
          <bgColor rgb="FFFFFF99"/>
        </patternFill>
      </fill>
    </dxf>
    <dxf>
      <fill>
        <patternFill>
          <bgColor theme="0" tint="-0.14996795556505021"/>
        </patternFill>
      </fill>
    </dxf>
    <dxf>
      <fill>
        <patternFill>
          <bgColor theme="9" tint="0.39994506668294322"/>
        </patternFill>
      </fill>
    </dxf>
    <dxf>
      <fill>
        <patternFill>
          <bgColor rgb="FFFF8080"/>
        </patternFill>
      </fill>
    </dxf>
    <dxf>
      <fill>
        <patternFill>
          <bgColor indexed="29"/>
        </patternFill>
      </fill>
    </dxf>
    <dxf>
      <fill>
        <patternFill>
          <bgColor rgb="FFFFFF99"/>
        </patternFill>
      </fill>
    </dxf>
    <dxf>
      <fill>
        <patternFill>
          <bgColor theme="0" tint="-0.14996795556505021"/>
        </patternFill>
      </fill>
    </dxf>
    <dxf>
      <fill>
        <patternFill>
          <bgColor theme="9" tint="0.39994506668294322"/>
        </patternFill>
      </fill>
    </dxf>
    <dxf>
      <fill>
        <patternFill>
          <bgColor rgb="FFFF8080"/>
        </patternFill>
      </fill>
    </dxf>
    <dxf>
      <fill>
        <patternFill>
          <bgColor indexed="29"/>
        </patternFill>
      </fill>
    </dxf>
    <dxf>
      <fill>
        <patternFill>
          <bgColor rgb="FFFFFF99"/>
        </patternFill>
      </fill>
    </dxf>
    <dxf>
      <fill>
        <patternFill>
          <bgColor theme="0" tint="-0.14996795556505021"/>
        </patternFill>
      </fill>
    </dxf>
    <dxf>
      <fill>
        <patternFill>
          <bgColor theme="9" tint="0.39994506668294322"/>
        </patternFill>
      </fill>
    </dxf>
    <dxf>
      <fill>
        <patternFill>
          <bgColor rgb="FFFF8080"/>
        </patternFill>
      </fill>
    </dxf>
    <dxf>
      <fill>
        <patternFill>
          <bgColor indexed="29"/>
        </patternFill>
      </fill>
    </dxf>
    <dxf>
      <fill>
        <patternFill>
          <bgColor rgb="FFFFFF99"/>
        </patternFill>
      </fill>
    </dxf>
    <dxf>
      <fill>
        <patternFill>
          <bgColor theme="0" tint="-0.14996795556505021"/>
        </patternFill>
      </fill>
    </dxf>
    <dxf>
      <fill>
        <patternFill>
          <bgColor theme="9" tint="0.39994506668294322"/>
        </patternFill>
      </fill>
    </dxf>
    <dxf>
      <fill>
        <patternFill>
          <bgColor rgb="FFFF8080"/>
        </patternFill>
      </fill>
    </dxf>
    <dxf>
      <fill>
        <patternFill>
          <bgColor indexed="29"/>
        </patternFill>
      </fill>
    </dxf>
    <dxf>
      <fill>
        <patternFill>
          <bgColor rgb="FFFFFF99"/>
        </patternFill>
      </fill>
    </dxf>
    <dxf>
      <fill>
        <patternFill>
          <bgColor theme="0" tint="-0.14996795556505021"/>
        </patternFill>
      </fill>
    </dxf>
    <dxf>
      <fill>
        <patternFill>
          <bgColor theme="9" tint="0.39994506668294322"/>
        </patternFill>
      </fill>
    </dxf>
    <dxf>
      <fill>
        <patternFill>
          <bgColor rgb="FFFF8080"/>
        </patternFill>
      </fill>
    </dxf>
    <dxf>
      <fill>
        <patternFill>
          <bgColor indexed="29"/>
        </patternFill>
      </fill>
    </dxf>
    <dxf>
      <fill>
        <patternFill>
          <bgColor rgb="FFFFFF99"/>
        </patternFill>
      </fill>
    </dxf>
    <dxf>
      <fill>
        <patternFill>
          <bgColor theme="0" tint="-0.14996795556505021"/>
        </patternFill>
      </fill>
    </dxf>
    <dxf>
      <fill>
        <patternFill>
          <bgColor theme="9" tint="0.39994506668294322"/>
        </patternFill>
      </fill>
    </dxf>
    <dxf>
      <fill>
        <patternFill>
          <bgColor rgb="FFFF8080"/>
        </patternFill>
      </fill>
    </dxf>
    <dxf>
      <fill>
        <patternFill>
          <bgColor indexed="29"/>
        </patternFill>
      </fill>
    </dxf>
    <dxf>
      <fill>
        <patternFill>
          <bgColor rgb="FFFFFF99"/>
        </patternFill>
      </fill>
    </dxf>
    <dxf>
      <fill>
        <patternFill>
          <bgColor theme="0" tint="-0.14996795556505021"/>
        </patternFill>
      </fill>
    </dxf>
    <dxf>
      <fill>
        <patternFill>
          <bgColor theme="9" tint="0.39994506668294322"/>
        </patternFill>
      </fill>
    </dxf>
    <dxf>
      <fill>
        <patternFill>
          <bgColor rgb="FFFF8080"/>
        </patternFill>
      </fill>
    </dxf>
    <dxf>
      <fill>
        <patternFill>
          <bgColor indexed="29"/>
        </patternFill>
      </fill>
    </dxf>
    <dxf>
      <fill>
        <patternFill>
          <bgColor rgb="FFFFFF99"/>
        </patternFill>
      </fill>
    </dxf>
    <dxf>
      <fill>
        <patternFill>
          <bgColor theme="0" tint="-0.14996795556505021"/>
        </patternFill>
      </fill>
    </dxf>
    <dxf>
      <fill>
        <patternFill>
          <bgColor theme="9" tint="0.39994506668294322"/>
        </patternFill>
      </fill>
    </dxf>
    <dxf>
      <fill>
        <patternFill>
          <bgColor rgb="FFFF8080"/>
        </patternFill>
      </fill>
    </dxf>
    <dxf>
      <fill>
        <patternFill>
          <bgColor indexed="29"/>
        </patternFill>
      </fill>
    </dxf>
    <dxf>
      <fill>
        <patternFill>
          <bgColor rgb="FFFFFF99"/>
        </patternFill>
      </fill>
    </dxf>
    <dxf>
      <fill>
        <patternFill>
          <bgColor theme="0" tint="-0.14996795556505021"/>
        </patternFill>
      </fill>
    </dxf>
    <dxf>
      <fill>
        <patternFill>
          <bgColor rgb="FFFFFF99"/>
        </patternFill>
      </fill>
    </dxf>
    <dxf>
      <fill>
        <patternFill>
          <bgColor theme="9" tint="0.39994506668294322"/>
        </patternFill>
      </fill>
    </dxf>
    <dxf>
      <fill>
        <patternFill>
          <bgColor rgb="FFFF8080"/>
        </patternFill>
      </fill>
    </dxf>
    <dxf>
      <fill>
        <patternFill>
          <bgColor theme="9" tint="0.39994506668294322"/>
        </patternFill>
      </fill>
    </dxf>
    <dxf>
      <fill>
        <patternFill>
          <bgColor rgb="FFFF8080"/>
        </patternFill>
      </fill>
    </dxf>
    <dxf>
      <fill>
        <patternFill>
          <bgColor indexed="29"/>
        </patternFill>
      </fill>
    </dxf>
    <dxf>
      <fill>
        <patternFill>
          <bgColor rgb="FFFFFF99"/>
        </patternFill>
      </fill>
    </dxf>
    <dxf>
      <fill>
        <patternFill>
          <bgColor rgb="FFFFFF00"/>
        </patternFill>
      </fill>
    </dxf>
    <dxf>
      <fill>
        <patternFill>
          <bgColor theme="0" tint="-0.14996795556505021"/>
        </patternFill>
      </fill>
    </dxf>
    <dxf>
      <fill>
        <patternFill>
          <bgColor rgb="FFFFFF99"/>
        </patternFill>
      </fill>
    </dxf>
    <dxf>
      <fill>
        <patternFill>
          <bgColor theme="9" tint="0.39994506668294322"/>
        </patternFill>
      </fill>
    </dxf>
    <dxf>
      <fill>
        <patternFill>
          <bgColor rgb="FFFF8080"/>
        </patternFill>
      </fill>
    </dxf>
    <dxf>
      <fill>
        <patternFill>
          <bgColor theme="9" tint="0.39994506668294322"/>
        </patternFill>
      </fill>
    </dxf>
    <dxf>
      <fill>
        <patternFill>
          <bgColor rgb="FFFF8080"/>
        </patternFill>
      </fill>
    </dxf>
    <dxf>
      <fill>
        <patternFill>
          <bgColor indexed="29"/>
        </patternFill>
      </fill>
    </dxf>
    <dxf>
      <fill>
        <patternFill>
          <bgColor rgb="FFFFFF99"/>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99"/>
        </patternFill>
      </fill>
    </dxf>
    <dxf>
      <fill>
        <patternFill>
          <bgColor rgb="FFFFFF99"/>
        </patternFill>
      </fill>
    </dxf>
    <dxf>
      <fill>
        <patternFill>
          <bgColor theme="9" tint="0.39994506668294322"/>
        </patternFill>
      </fill>
    </dxf>
    <dxf>
      <fill>
        <patternFill>
          <bgColor rgb="FFFF8080"/>
        </patternFill>
      </fill>
    </dxf>
    <dxf>
      <fill>
        <patternFill>
          <bgColor theme="9" tint="0.39994506668294322"/>
        </patternFill>
      </fill>
    </dxf>
    <dxf>
      <fill>
        <patternFill>
          <bgColor rgb="FFFF8080"/>
        </patternFill>
      </fill>
    </dxf>
    <dxf>
      <fill>
        <patternFill>
          <bgColor indexed="29"/>
        </patternFill>
      </fill>
    </dxf>
    <dxf>
      <fill>
        <patternFill>
          <bgColor rgb="FFFFFF00"/>
        </patternFill>
      </fill>
    </dxf>
    <dxf>
      <fill>
        <patternFill>
          <bgColor indexed="29"/>
        </patternFill>
      </fill>
    </dxf>
    <dxf>
      <fill>
        <patternFill>
          <bgColor indexed="47"/>
        </patternFill>
      </fill>
    </dxf>
    <dxf>
      <fill>
        <patternFill>
          <bgColor indexed="29"/>
        </patternFill>
      </fill>
    </dxf>
    <dxf>
      <fill>
        <patternFill>
          <bgColor indexed="47"/>
        </patternFill>
      </fill>
    </dxf>
    <dxf>
      <fill>
        <patternFill>
          <bgColor rgb="FFFF8080"/>
        </patternFill>
      </fill>
    </dxf>
    <dxf>
      <fill>
        <patternFill>
          <bgColor theme="0" tint="-0.14996795556505021"/>
        </patternFill>
      </fill>
    </dxf>
    <dxf>
      <font>
        <color theme="0" tint="-0.14996795556505021"/>
      </font>
    </dxf>
    <dxf>
      <font>
        <color theme="0" tint="-0.14996795556505021"/>
      </font>
    </dxf>
    <dxf>
      <fill>
        <patternFill>
          <bgColor theme="0" tint="-0.14996795556505021"/>
        </patternFill>
      </fill>
    </dxf>
    <dxf>
      <fill>
        <patternFill>
          <bgColor theme="9" tint="0.39994506668294322"/>
        </patternFill>
      </fill>
    </dxf>
    <dxf>
      <fill>
        <patternFill>
          <bgColor rgb="FFFF8080"/>
        </patternFill>
      </fill>
    </dxf>
    <dxf>
      <fill>
        <patternFill>
          <bgColor indexed="29"/>
        </patternFill>
      </fill>
    </dxf>
    <dxf>
      <fill>
        <patternFill>
          <bgColor rgb="FFFFFF99"/>
        </patternFill>
      </fill>
    </dxf>
    <dxf>
      <fill>
        <patternFill>
          <bgColor theme="0" tint="-0.14996795556505021"/>
        </patternFill>
      </fill>
    </dxf>
    <dxf>
      <fill>
        <patternFill>
          <bgColor theme="9" tint="0.39994506668294322"/>
        </patternFill>
      </fill>
    </dxf>
    <dxf>
      <fill>
        <patternFill>
          <bgColor rgb="FFFF8080"/>
        </patternFill>
      </fill>
    </dxf>
    <dxf>
      <fill>
        <patternFill>
          <bgColor indexed="29"/>
        </patternFill>
      </fill>
    </dxf>
    <dxf>
      <fill>
        <patternFill>
          <bgColor rgb="FFFFFF99"/>
        </patternFill>
      </fill>
    </dxf>
    <dxf>
      <fill>
        <patternFill>
          <bgColor theme="0" tint="-0.14996795556505021"/>
        </patternFill>
      </fill>
    </dxf>
    <dxf>
      <fill>
        <patternFill>
          <bgColor theme="9" tint="0.39994506668294322"/>
        </patternFill>
      </fill>
    </dxf>
    <dxf>
      <fill>
        <patternFill>
          <bgColor rgb="FFFF8080"/>
        </patternFill>
      </fill>
    </dxf>
    <dxf>
      <fill>
        <patternFill>
          <bgColor indexed="29"/>
        </patternFill>
      </fill>
    </dxf>
    <dxf>
      <fill>
        <patternFill>
          <bgColor rgb="FFFFFF99"/>
        </patternFill>
      </fill>
    </dxf>
    <dxf>
      <fill>
        <patternFill>
          <bgColor theme="0" tint="-0.14996795556505021"/>
        </patternFill>
      </fill>
    </dxf>
    <dxf>
      <fill>
        <patternFill>
          <bgColor theme="9" tint="0.39994506668294322"/>
        </patternFill>
      </fill>
    </dxf>
    <dxf>
      <fill>
        <patternFill>
          <bgColor rgb="FFFF8080"/>
        </patternFill>
      </fill>
    </dxf>
    <dxf>
      <fill>
        <patternFill>
          <bgColor indexed="29"/>
        </patternFill>
      </fill>
    </dxf>
    <dxf>
      <fill>
        <patternFill>
          <bgColor rgb="FFFFFF99"/>
        </patternFill>
      </fill>
    </dxf>
    <dxf>
      <fill>
        <patternFill>
          <bgColor theme="0" tint="-0.14996795556505021"/>
        </patternFill>
      </fill>
    </dxf>
    <dxf>
      <fill>
        <patternFill>
          <bgColor theme="9" tint="0.39994506668294322"/>
        </patternFill>
      </fill>
    </dxf>
    <dxf>
      <fill>
        <patternFill>
          <bgColor rgb="FFFF8080"/>
        </patternFill>
      </fill>
    </dxf>
    <dxf>
      <fill>
        <patternFill>
          <bgColor indexed="29"/>
        </patternFill>
      </fill>
    </dxf>
    <dxf>
      <fill>
        <patternFill>
          <bgColor rgb="FFFFFF99"/>
        </patternFill>
      </fill>
    </dxf>
    <dxf>
      <fill>
        <patternFill>
          <bgColor theme="0" tint="-0.14996795556505021"/>
        </patternFill>
      </fill>
    </dxf>
    <dxf>
      <fill>
        <patternFill>
          <bgColor theme="9" tint="0.39994506668294322"/>
        </patternFill>
      </fill>
    </dxf>
    <dxf>
      <fill>
        <patternFill>
          <bgColor rgb="FFFF8080"/>
        </patternFill>
      </fill>
    </dxf>
    <dxf>
      <fill>
        <patternFill>
          <bgColor indexed="29"/>
        </patternFill>
      </fill>
    </dxf>
    <dxf>
      <fill>
        <patternFill>
          <bgColor rgb="FFFFFF99"/>
        </patternFill>
      </fill>
    </dxf>
    <dxf>
      <fill>
        <patternFill>
          <bgColor theme="0" tint="-0.14996795556505021"/>
        </patternFill>
      </fill>
    </dxf>
    <dxf>
      <fill>
        <patternFill>
          <bgColor rgb="FFFFFF99"/>
        </patternFill>
      </fill>
    </dxf>
    <dxf>
      <fill>
        <patternFill>
          <bgColor theme="9" tint="0.39994506668294322"/>
        </patternFill>
      </fill>
    </dxf>
    <dxf>
      <fill>
        <patternFill>
          <bgColor rgb="FFFF8080"/>
        </patternFill>
      </fill>
    </dxf>
    <dxf>
      <fill>
        <patternFill>
          <bgColor theme="9" tint="0.39994506668294322"/>
        </patternFill>
      </fill>
    </dxf>
    <dxf>
      <fill>
        <patternFill>
          <bgColor rgb="FFFF8080"/>
        </patternFill>
      </fill>
    </dxf>
    <dxf>
      <fill>
        <patternFill>
          <bgColor indexed="29"/>
        </patternFill>
      </fill>
    </dxf>
    <dxf>
      <fill>
        <patternFill>
          <bgColor rgb="FFFFFF99"/>
        </patternFill>
      </fill>
    </dxf>
    <dxf>
      <fill>
        <patternFill>
          <bgColor rgb="FFFFFF00"/>
        </patternFill>
      </fill>
    </dxf>
    <dxf>
      <fill>
        <patternFill>
          <bgColor theme="0" tint="-0.14996795556505021"/>
        </patternFill>
      </fill>
    </dxf>
    <dxf>
      <fill>
        <patternFill>
          <bgColor rgb="FFFFFF99"/>
        </patternFill>
      </fill>
    </dxf>
    <dxf>
      <fill>
        <patternFill>
          <bgColor theme="9" tint="0.39994506668294322"/>
        </patternFill>
      </fill>
    </dxf>
    <dxf>
      <fill>
        <patternFill>
          <bgColor rgb="FFFF8080"/>
        </patternFill>
      </fill>
    </dxf>
    <dxf>
      <fill>
        <patternFill>
          <bgColor theme="9" tint="0.39994506668294322"/>
        </patternFill>
      </fill>
    </dxf>
    <dxf>
      <fill>
        <patternFill>
          <bgColor rgb="FFFF8080"/>
        </patternFill>
      </fill>
    </dxf>
    <dxf>
      <fill>
        <patternFill>
          <bgColor indexed="29"/>
        </patternFill>
      </fill>
    </dxf>
    <dxf>
      <fill>
        <patternFill>
          <bgColor rgb="FFFFFF99"/>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99"/>
        </patternFill>
      </fill>
    </dxf>
    <dxf>
      <fill>
        <patternFill>
          <bgColor rgb="FFFFFF99"/>
        </patternFill>
      </fill>
    </dxf>
    <dxf>
      <fill>
        <patternFill>
          <bgColor theme="9" tint="0.39994506668294322"/>
        </patternFill>
      </fill>
    </dxf>
    <dxf>
      <fill>
        <patternFill>
          <bgColor rgb="FFFF8080"/>
        </patternFill>
      </fill>
    </dxf>
    <dxf>
      <fill>
        <patternFill>
          <bgColor theme="9" tint="0.39994506668294322"/>
        </patternFill>
      </fill>
    </dxf>
    <dxf>
      <fill>
        <patternFill>
          <bgColor rgb="FFFF8080"/>
        </patternFill>
      </fill>
    </dxf>
    <dxf>
      <fill>
        <patternFill>
          <bgColor indexed="29"/>
        </patternFill>
      </fill>
    </dxf>
    <dxf>
      <fill>
        <patternFill>
          <bgColor rgb="FFFFFF00"/>
        </patternFill>
      </fill>
    </dxf>
    <dxf>
      <fill>
        <patternFill>
          <bgColor indexed="29"/>
        </patternFill>
      </fill>
    </dxf>
    <dxf>
      <fill>
        <patternFill>
          <bgColor indexed="47"/>
        </patternFill>
      </fill>
    </dxf>
    <dxf>
      <fill>
        <patternFill>
          <bgColor indexed="29"/>
        </patternFill>
      </fill>
    </dxf>
    <dxf>
      <fill>
        <patternFill>
          <bgColor indexed="47"/>
        </patternFill>
      </fill>
    </dxf>
    <dxf>
      <fill>
        <patternFill>
          <bgColor rgb="FFFF8080"/>
        </patternFill>
      </fill>
    </dxf>
    <dxf>
      <fill>
        <patternFill>
          <bgColor theme="0" tint="-0.14996795556505021"/>
        </patternFill>
      </fill>
    </dxf>
    <dxf>
      <font>
        <color theme="0" tint="-0.14996795556505021"/>
      </font>
    </dxf>
    <dxf>
      <font>
        <color theme="0" tint="-0.14996795556505021"/>
      </font>
    </dxf>
    <dxf>
      <fill>
        <patternFill>
          <bgColor theme="0" tint="-0.14996795556505021"/>
        </patternFill>
      </fill>
    </dxf>
    <dxf>
      <fill>
        <patternFill>
          <bgColor theme="9" tint="0.39994506668294322"/>
        </patternFill>
      </fill>
    </dxf>
    <dxf>
      <fill>
        <patternFill>
          <bgColor rgb="FFFF8080"/>
        </patternFill>
      </fill>
    </dxf>
    <dxf>
      <fill>
        <patternFill>
          <bgColor indexed="29"/>
        </patternFill>
      </fill>
    </dxf>
    <dxf>
      <fill>
        <patternFill>
          <bgColor rgb="FFFFFF99"/>
        </patternFill>
      </fill>
    </dxf>
    <dxf>
      <fill>
        <patternFill>
          <bgColor theme="0" tint="-0.14996795556505021"/>
        </patternFill>
      </fill>
    </dxf>
    <dxf>
      <fill>
        <patternFill>
          <bgColor theme="9" tint="0.39994506668294322"/>
        </patternFill>
      </fill>
    </dxf>
    <dxf>
      <fill>
        <patternFill>
          <bgColor rgb="FFFF8080"/>
        </patternFill>
      </fill>
    </dxf>
    <dxf>
      <fill>
        <patternFill>
          <bgColor indexed="29"/>
        </patternFill>
      </fill>
    </dxf>
    <dxf>
      <fill>
        <patternFill>
          <bgColor rgb="FFFFFF99"/>
        </patternFill>
      </fill>
    </dxf>
    <dxf>
      <fill>
        <patternFill>
          <bgColor theme="0" tint="-0.14996795556505021"/>
        </patternFill>
      </fill>
    </dxf>
    <dxf>
      <fill>
        <patternFill>
          <bgColor theme="9" tint="0.39994506668294322"/>
        </patternFill>
      </fill>
    </dxf>
    <dxf>
      <fill>
        <patternFill>
          <bgColor rgb="FFFF8080"/>
        </patternFill>
      </fill>
    </dxf>
    <dxf>
      <fill>
        <patternFill>
          <bgColor indexed="29"/>
        </patternFill>
      </fill>
    </dxf>
    <dxf>
      <fill>
        <patternFill>
          <bgColor rgb="FFFFFF99"/>
        </patternFill>
      </fill>
    </dxf>
    <dxf>
      <fill>
        <patternFill>
          <bgColor theme="0" tint="-0.14996795556505021"/>
        </patternFill>
      </fill>
    </dxf>
    <dxf>
      <fill>
        <patternFill>
          <bgColor theme="9" tint="0.39994506668294322"/>
        </patternFill>
      </fill>
    </dxf>
    <dxf>
      <fill>
        <patternFill>
          <bgColor rgb="FFFF8080"/>
        </patternFill>
      </fill>
    </dxf>
    <dxf>
      <fill>
        <patternFill>
          <bgColor indexed="29"/>
        </patternFill>
      </fill>
    </dxf>
    <dxf>
      <fill>
        <patternFill>
          <bgColor rgb="FFFFFF99"/>
        </patternFill>
      </fill>
    </dxf>
    <dxf>
      <fill>
        <patternFill>
          <bgColor theme="0" tint="-0.14996795556505021"/>
        </patternFill>
      </fill>
    </dxf>
    <dxf>
      <fill>
        <patternFill>
          <bgColor theme="9" tint="0.39994506668294322"/>
        </patternFill>
      </fill>
    </dxf>
    <dxf>
      <fill>
        <patternFill>
          <bgColor rgb="FFFF8080"/>
        </patternFill>
      </fill>
    </dxf>
    <dxf>
      <fill>
        <patternFill>
          <bgColor indexed="29"/>
        </patternFill>
      </fill>
    </dxf>
    <dxf>
      <fill>
        <patternFill>
          <bgColor rgb="FFFFFF99"/>
        </patternFill>
      </fill>
    </dxf>
    <dxf>
      <fill>
        <patternFill>
          <bgColor theme="0" tint="-0.14996795556505021"/>
        </patternFill>
      </fill>
    </dxf>
    <dxf>
      <fill>
        <patternFill>
          <bgColor theme="9" tint="0.39994506668294322"/>
        </patternFill>
      </fill>
    </dxf>
    <dxf>
      <fill>
        <patternFill>
          <bgColor rgb="FFFF8080"/>
        </patternFill>
      </fill>
    </dxf>
    <dxf>
      <fill>
        <patternFill>
          <bgColor indexed="29"/>
        </patternFill>
      </fill>
    </dxf>
    <dxf>
      <fill>
        <patternFill>
          <bgColor rgb="FFFFFF99"/>
        </patternFill>
      </fill>
    </dxf>
    <dxf>
      <fill>
        <patternFill>
          <bgColor theme="0" tint="-0.14996795556505021"/>
        </patternFill>
      </fill>
    </dxf>
    <dxf>
      <fill>
        <patternFill>
          <bgColor indexed="29"/>
        </patternFill>
      </fill>
    </dxf>
    <dxf>
      <fill>
        <patternFill>
          <bgColor theme="0" tint="-0.14996795556505021"/>
        </patternFill>
      </fill>
    </dxf>
    <dxf>
      <fill>
        <patternFill>
          <bgColor indexed="29"/>
        </patternFill>
      </fill>
    </dxf>
    <dxf>
      <fill>
        <patternFill>
          <bgColor theme="0" tint="-0.14996795556505021"/>
        </patternFill>
      </fill>
    </dxf>
    <dxf>
      <fill>
        <patternFill>
          <bgColor indexed="29"/>
        </patternFill>
      </fill>
    </dxf>
    <dxf>
      <fill>
        <patternFill>
          <bgColor theme="0" tint="-0.14996795556505021"/>
        </patternFill>
      </fill>
    </dxf>
    <dxf>
      <fill>
        <patternFill>
          <bgColor indexed="29"/>
        </patternFill>
      </fill>
    </dxf>
    <dxf>
      <fill>
        <patternFill>
          <bgColor theme="0" tint="-0.14996795556505021"/>
        </patternFill>
      </fill>
    </dxf>
    <dxf>
      <fill>
        <patternFill>
          <bgColor rgb="FFFFFF99"/>
        </patternFill>
      </fill>
    </dxf>
    <dxf>
      <fill>
        <patternFill>
          <bgColor theme="9" tint="0.39994506668294322"/>
        </patternFill>
      </fill>
    </dxf>
    <dxf>
      <fill>
        <patternFill>
          <bgColor rgb="FFFF8080"/>
        </patternFill>
      </fill>
    </dxf>
    <dxf>
      <fill>
        <patternFill>
          <bgColor theme="9" tint="0.39994506668294322"/>
        </patternFill>
      </fill>
    </dxf>
    <dxf>
      <fill>
        <patternFill>
          <bgColor rgb="FFFF8080"/>
        </patternFill>
      </fill>
    </dxf>
    <dxf>
      <fill>
        <patternFill>
          <bgColor indexed="29"/>
        </patternFill>
      </fill>
    </dxf>
    <dxf>
      <fill>
        <patternFill>
          <bgColor rgb="FFFFFF99"/>
        </patternFill>
      </fill>
    </dxf>
    <dxf>
      <fill>
        <patternFill>
          <bgColor rgb="FFFFFF00"/>
        </patternFill>
      </fill>
    </dxf>
    <dxf>
      <fill>
        <patternFill>
          <bgColor theme="0" tint="-0.14996795556505021"/>
        </patternFill>
      </fill>
    </dxf>
    <dxf>
      <fill>
        <patternFill>
          <bgColor rgb="FFFFFF99"/>
        </patternFill>
      </fill>
    </dxf>
    <dxf>
      <fill>
        <patternFill>
          <bgColor theme="9" tint="0.39994506668294322"/>
        </patternFill>
      </fill>
    </dxf>
    <dxf>
      <fill>
        <patternFill>
          <bgColor rgb="FFFF8080"/>
        </patternFill>
      </fill>
    </dxf>
    <dxf>
      <fill>
        <patternFill>
          <bgColor theme="9" tint="0.39994506668294322"/>
        </patternFill>
      </fill>
    </dxf>
    <dxf>
      <fill>
        <patternFill>
          <bgColor rgb="FFFF8080"/>
        </patternFill>
      </fill>
    </dxf>
    <dxf>
      <fill>
        <patternFill>
          <bgColor indexed="29"/>
        </patternFill>
      </fill>
    </dxf>
    <dxf>
      <fill>
        <patternFill>
          <bgColor rgb="FFFFFF99"/>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99"/>
        </patternFill>
      </fill>
    </dxf>
    <dxf>
      <fill>
        <patternFill>
          <bgColor rgb="FFFFFF99"/>
        </patternFill>
      </fill>
    </dxf>
    <dxf>
      <fill>
        <patternFill>
          <bgColor theme="9" tint="0.39994506668294322"/>
        </patternFill>
      </fill>
    </dxf>
    <dxf>
      <fill>
        <patternFill>
          <bgColor rgb="FFFF8080"/>
        </patternFill>
      </fill>
    </dxf>
    <dxf>
      <fill>
        <patternFill>
          <bgColor theme="9" tint="0.39994506668294322"/>
        </patternFill>
      </fill>
    </dxf>
    <dxf>
      <fill>
        <patternFill>
          <bgColor rgb="FFFF8080"/>
        </patternFill>
      </fill>
    </dxf>
    <dxf>
      <fill>
        <patternFill>
          <bgColor indexed="29"/>
        </patternFill>
      </fill>
    </dxf>
    <dxf>
      <fill>
        <patternFill>
          <bgColor rgb="FFFFFF00"/>
        </patternFill>
      </fill>
    </dxf>
    <dxf>
      <fill>
        <patternFill>
          <bgColor indexed="29"/>
        </patternFill>
      </fill>
    </dxf>
    <dxf>
      <fill>
        <patternFill>
          <bgColor indexed="47"/>
        </patternFill>
      </fill>
    </dxf>
    <dxf>
      <fill>
        <patternFill>
          <bgColor indexed="29"/>
        </patternFill>
      </fill>
    </dxf>
    <dxf>
      <fill>
        <patternFill>
          <bgColor indexed="47"/>
        </patternFill>
      </fill>
    </dxf>
    <dxf>
      <fill>
        <patternFill>
          <bgColor rgb="FFFF8080"/>
        </patternFill>
      </fill>
    </dxf>
    <dxf>
      <fill>
        <patternFill>
          <bgColor theme="0" tint="-0.14996795556505021"/>
        </patternFill>
      </fill>
    </dxf>
    <dxf>
      <font>
        <color theme="0" tint="-0.14996795556505021"/>
      </font>
    </dxf>
    <dxf>
      <font>
        <color theme="0" tint="-0.14996795556505021"/>
      </font>
    </dxf>
    <dxf>
      <fill>
        <patternFill>
          <bgColor theme="0" tint="-0.14996795556505021"/>
        </patternFill>
      </fill>
    </dxf>
    <dxf>
      <fill>
        <patternFill>
          <bgColor theme="9" tint="0.39994506668294322"/>
        </patternFill>
      </fill>
    </dxf>
    <dxf>
      <fill>
        <patternFill>
          <bgColor rgb="FFFF8080"/>
        </patternFill>
      </fill>
    </dxf>
    <dxf>
      <fill>
        <patternFill>
          <bgColor indexed="29"/>
        </patternFill>
      </fill>
    </dxf>
    <dxf>
      <fill>
        <patternFill>
          <bgColor rgb="FFFFFF99"/>
        </patternFill>
      </fill>
    </dxf>
    <dxf>
      <fill>
        <patternFill>
          <bgColor theme="0" tint="-0.14996795556505021"/>
        </patternFill>
      </fill>
    </dxf>
    <dxf>
      <fill>
        <patternFill>
          <bgColor theme="9" tint="0.39994506668294322"/>
        </patternFill>
      </fill>
    </dxf>
    <dxf>
      <fill>
        <patternFill>
          <bgColor rgb="FFFF8080"/>
        </patternFill>
      </fill>
    </dxf>
    <dxf>
      <fill>
        <patternFill>
          <bgColor indexed="29"/>
        </patternFill>
      </fill>
    </dxf>
    <dxf>
      <fill>
        <patternFill>
          <bgColor rgb="FFFFFF99"/>
        </patternFill>
      </fill>
    </dxf>
    <dxf>
      <fill>
        <patternFill>
          <bgColor theme="0" tint="-0.14996795556505021"/>
        </patternFill>
      </fill>
    </dxf>
    <dxf>
      <fill>
        <patternFill>
          <bgColor theme="9" tint="0.39994506668294322"/>
        </patternFill>
      </fill>
    </dxf>
    <dxf>
      <fill>
        <patternFill>
          <bgColor rgb="FFFF8080"/>
        </patternFill>
      </fill>
    </dxf>
    <dxf>
      <fill>
        <patternFill>
          <bgColor indexed="29"/>
        </patternFill>
      </fill>
    </dxf>
    <dxf>
      <fill>
        <patternFill>
          <bgColor rgb="FFFFFF99"/>
        </patternFill>
      </fill>
    </dxf>
    <dxf>
      <fill>
        <patternFill>
          <bgColor theme="0" tint="-0.14996795556505021"/>
        </patternFill>
      </fill>
    </dxf>
    <dxf>
      <fill>
        <patternFill>
          <bgColor theme="9" tint="0.39994506668294322"/>
        </patternFill>
      </fill>
    </dxf>
    <dxf>
      <fill>
        <patternFill>
          <bgColor rgb="FFFF8080"/>
        </patternFill>
      </fill>
    </dxf>
    <dxf>
      <fill>
        <patternFill>
          <bgColor indexed="29"/>
        </patternFill>
      </fill>
    </dxf>
    <dxf>
      <fill>
        <patternFill>
          <bgColor rgb="FFFFFF99"/>
        </patternFill>
      </fill>
    </dxf>
    <dxf>
      <fill>
        <patternFill>
          <bgColor theme="0" tint="-0.14996795556505021"/>
        </patternFill>
      </fill>
    </dxf>
    <dxf>
      <fill>
        <patternFill>
          <bgColor rgb="FFFFFF99"/>
        </patternFill>
      </fill>
    </dxf>
    <dxf>
      <fill>
        <patternFill>
          <bgColor theme="9" tint="0.39994506668294322"/>
        </patternFill>
      </fill>
    </dxf>
    <dxf>
      <fill>
        <patternFill>
          <bgColor rgb="FFFF8080"/>
        </patternFill>
      </fill>
    </dxf>
    <dxf>
      <fill>
        <patternFill>
          <bgColor theme="9" tint="0.39994506668294322"/>
        </patternFill>
      </fill>
    </dxf>
    <dxf>
      <fill>
        <patternFill>
          <bgColor rgb="FFFF8080"/>
        </patternFill>
      </fill>
    </dxf>
    <dxf>
      <fill>
        <patternFill>
          <bgColor indexed="29"/>
        </patternFill>
      </fill>
    </dxf>
    <dxf>
      <fill>
        <patternFill>
          <bgColor rgb="FFFFFF99"/>
        </patternFill>
      </fill>
    </dxf>
    <dxf>
      <fill>
        <patternFill>
          <bgColor rgb="FFFFFF00"/>
        </patternFill>
      </fill>
    </dxf>
    <dxf>
      <fill>
        <patternFill>
          <bgColor theme="0" tint="-0.14996795556505021"/>
        </patternFill>
      </fill>
    </dxf>
    <dxf>
      <fill>
        <patternFill>
          <bgColor rgb="FFFFFF99"/>
        </patternFill>
      </fill>
    </dxf>
    <dxf>
      <fill>
        <patternFill>
          <bgColor theme="9" tint="0.39994506668294322"/>
        </patternFill>
      </fill>
    </dxf>
    <dxf>
      <fill>
        <patternFill>
          <bgColor rgb="FFFF8080"/>
        </patternFill>
      </fill>
    </dxf>
    <dxf>
      <fill>
        <patternFill>
          <bgColor theme="9" tint="0.39994506668294322"/>
        </patternFill>
      </fill>
    </dxf>
    <dxf>
      <fill>
        <patternFill>
          <bgColor rgb="FFFF8080"/>
        </patternFill>
      </fill>
    </dxf>
    <dxf>
      <fill>
        <patternFill>
          <bgColor indexed="29"/>
        </patternFill>
      </fill>
    </dxf>
    <dxf>
      <fill>
        <patternFill>
          <bgColor rgb="FFFFFF99"/>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99"/>
        </patternFill>
      </fill>
    </dxf>
    <dxf>
      <fill>
        <patternFill>
          <bgColor rgb="FFFFFF99"/>
        </patternFill>
      </fill>
    </dxf>
    <dxf>
      <fill>
        <patternFill>
          <bgColor theme="9" tint="0.39994506668294322"/>
        </patternFill>
      </fill>
    </dxf>
    <dxf>
      <fill>
        <patternFill>
          <bgColor rgb="FFFF8080"/>
        </patternFill>
      </fill>
    </dxf>
    <dxf>
      <fill>
        <patternFill>
          <bgColor theme="9" tint="0.39994506668294322"/>
        </patternFill>
      </fill>
    </dxf>
    <dxf>
      <fill>
        <patternFill>
          <bgColor rgb="FFFF8080"/>
        </patternFill>
      </fill>
    </dxf>
    <dxf>
      <fill>
        <patternFill>
          <bgColor indexed="29"/>
        </patternFill>
      </fill>
    </dxf>
    <dxf>
      <fill>
        <patternFill>
          <bgColor rgb="FFFFFF00"/>
        </patternFill>
      </fill>
    </dxf>
    <dxf>
      <fill>
        <patternFill>
          <bgColor indexed="29"/>
        </patternFill>
      </fill>
    </dxf>
    <dxf>
      <fill>
        <patternFill>
          <bgColor indexed="47"/>
        </patternFill>
      </fill>
    </dxf>
    <dxf>
      <fill>
        <patternFill>
          <bgColor indexed="29"/>
        </patternFill>
      </fill>
    </dxf>
    <dxf>
      <fill>
        <patternFill>
          <bgColor indexed="47"/>
        </patternFill>
      </fill>
    </dxf>
    <dxf>
      <fill>
        <patternFill>
          <bgColor rgb="FFFF8080"/>
        </patternFill>
      </fill>
    </dxf>
    <dxf>
      <fill>
        <patternFill>
          <bgColor theme="0" tint="-0.14996795556505021"/>
        </patternFill>
      </fill>
    </dxf>
    <dxf>
      <font>
        <color theme="0" tint="-0.14996795556505021"/>
      </font>
    </dxf>
    <dxf>
      <font>
        <color theme="0" tint="-0.14996795556505021"/>
      </font>
    </dxf>
    <dxf>
      <fill>
        <patternFill>
          <bgColor theme="0" tint="-0.14996795556505021"/>
        </patternFill>
      </fill>
    </dxf>
    <dxf>
      <fill>
        <patternFill>
          <bgColor rgb="FFFFFF99"/>
        </patternFill>
      </fill>
    </dxf>
    <dxf>
      <fill>
        <patternFill>
          <bgColor theme="9" tint="0.39994506668294322"/>
        </patternFill>
      </fill>
    </dxf>
    <dxf>
      <fill>
        <patternFill>
          <bgColor rgb="FFFF8080"/>
        </patternFill>
      </fill>
    </dxf>
    <dxf>
      <fill>
        <patternFill>
          <bgColor theme="9" tint="0.39994506668294322"/>
        </patternFill>
      </fill>
    </dxf>
    <dxf>
      <fill>
        <patternFill>
          <bgColor rgb="FFFF8080"/>
        </patternFill>
      </fill>
    </dxf>
    <dxf>
      <fill>
        <patternFill>
          <bgColor indexed="29"/>
        </patternFill>
      </fill>
    </dxf>
    <dxf>
      <fill>
        <patternFill>
          <bgColor rgb="FFFFFF99"/>
        </patternFill>
      </fill>
    </dxf>
    <dxf>
      <fill>
        <patternFill>
          <bgColor rgb="FFFFFF00"/>
        </patternFill>
      </fill>
    </dxf>
    <dxf>
      <fill>
        <patternFill>
          <bgColor theme="0" tint="-0.14996795556505021"/>
        </patternFill>
      </fill>
    </dxf>
    <dxf>
      <fill>
        <patternFill>
          <bgColor rgb="FFFFFF99"/>
        </patternFill>
      </fill>
    </dxf>
    <dxf>
      <fill>
        <patternFill>
          <bgColor theme="9" tint="0.39994506668294322"/>
        </patternFill>
      </fill>
    </dxf>
    <dxf>
      <fill>
        <patternFill>
          <bgColor rgb="FFFF8080"/>
        </patternFill>
      </fill>
    </dxf>
    <dxf>
      <fill>
        <patternFill>
          <bgColor theme="9" tint="0.39994506668294322"/>
        </patternFill>
      </fill>
    </dxf>
    <dxf>
      <fill>
        <patternFill>
          <bgColor rgb="FFFF8080"/>
        </patternFill>
      </fill>
    </dxf>
    <dxf>
      <fill>
        <patternFill>
          <bgColor indexed="29"/>
        </patternFill>
      </fill>
    </dxf>
    <dxf>
      <fill>
        <patternFill>
          <bgColor rgb="FFFFFF99"/>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99"/>
        </patternFill>
      </fill>
    </dxf>
    <dxf>
      <fill>
        <patternFill>
          <bgColor rgb="FFFFFF99"/>
        </patternFill>
      </fill>
    </dxf>
    <dxf>
      <fill>
        <patternFill>
          <bgColor theme="9" tint="0.39994506668294322"/>
        </patternFill>
      </fill>
    </dxf>
    <dxf>
      <fill>
        <patternFill>
          <bgColor rgb="FFFF8080"/>
        </patternFill>
      </fill>
    </dxf>
    <dxf>
      <fill>
        <patternFill>
          <bgColor theme="9" tint="0.39994506668294322"/>
        </patternFill>
      </fill>
    </dxf>
    <dxf>
      <fill>
        <patternFill>
          <bgColor rgb="FFFF8080"/>
        </patternFill>
      </fill>
    </dxf>
    <dxf>
      <fill>
        <patternFill>
          <bgColor indexed="29"/>
        </patternFill>
      </fill>
    </dxf>
    <dxf>
      <fill>
        <patternFill>
          <bgColor rgb="FFFFFF00"/>
        </patternFill>
      </fill>
    </dxf>
    <dxf>
      <fill>
        <patternFill>
          <bgColor indexed="29"/>
        </patternFill>
      </fill>
    </dxf>
    <dxf>
      <fill>
        <patternFill>
          <bgColor indexed="47"/>
        </patternFill>
      </fill>
    </dxf>
    <dxf>
      <fill>
        <patternFill>
          <bgColor indexed="29"/>
        </patternFill>
      </fill>
    </dxf>
    <dxf>
      <fill>
        <patternFill>
          <bgColor indexed="47"/>
        </patternFill>
      </fill>
    </dxf>
    <dxf>
      <fill>
        <patternFill>
          <bgColor rgb="FFFF8080"/>
        </patternFill>
      </fill>
    </dxf>
    <dxf>
      <fill>
        <patternFill>
          <bgColor theme="0" tint="-0.14996795556505021"/>
        </patternFill>
      </fill>
    </dxf>
    <dxf>
      <font>
        <color theme="0" tint="-0.14996795556505021"/>
      </font>
    </dxf>
    <dxf>
      <font>
        <color theme="0" tint="-0.14996795556505021"/>
      </font>
    </dxf>
    <dxf>
      <fill>
        <patternFill>
          <bgColor theme="0" tint="-0.14996795556505021"/>
        </patternFill>
      </fill>
    </dxf>
    <dxf>
      <fill>
        <patternFill>
          <bgColor rgb="FFFFFF99"/>
        </patternFill>
      </fill>
    </dxf>
    <dxf>
      <fill>
        <patternFill>
          <bgColor theme="9" tint="0.39994506668294322"/>
        </patternFill>
      </fill>
    </dxf>
    <dxf>
      <fill>
        <patternFill>
          <bgColor rgb="FFFF8080"/>
        </patternFill>
      </fill>
    </dxf>
    <dxf>
      <fill>
        <patternFill>
          <bgColor theme="9" tint="0.39994506668294322"/>
        </patternFill>
      </fill>
    </dxf>
    <dxf>
      <fill>
        <patternFill>
          <bgColor rgb="FFFF8080"/>
        </patternFill>
      </fill>
    </dxf>
    <dxf>
      <fill>
        <patternFill>
          <bgColor indexed="29"/>
        </patternFill>
      </fill>
    </dxf>
    <dxf>
      <fill>
        <patternFill>
          <bgColor rgb="FFFFFF99"/>
        </patternFill>
      </fill>
    </dxf>
    <dxf>
      <fill>
        <patternFill>
          <bgColor rgb="FFFFFF00"/>
        </patternFill>
      </fill>
    </dxf>
    <dxf>
      <fill>
        <patternFill>
          <bgColor theme="0" tint="-0.14996795556505021"/>
        </patternFill>
      </fill>
    </dxf>
    <dxf>
      <fill>
        <patternFill>
          <bgColor rgb="FFFFFF99"/>
        </patternFill>
      </fill>
    </dxf>
    <dxf>
      <fill>
        <patternFill>
          <bgColor theme="9" tint="0.39994506668294322"/>
        </patternFill>
      </fill>
    </dxf>
    <dxf>
      <fill>
        <patternFill>
          <bgColor rgb="FFFF8080"/>
        </patternFill>
      </fill>
    </dxf>
    <dxf>
      <fill>
        <patternFill>
          <bgColor theme="9" tint="0.39994506668294322"/>
        </patternFill>
      </fill>
    </dxf>
    <dxf>
      <fill>
        <patternFill>
          <bgColor rgb="FFFF8080"/>
        </patternFill>
      </fill>
    </dxf>
    <dxf>
      <fill>
        <patternFill>
          <bgColor indexed="29"/>
        </patternFill>
      </fill>
    </dxf>
    <dxf>
      <fill>
        <patternFill>
          <bgColor rgb="FFFFFF99"/>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99"/>
        </patternFill>
      </fill>
    </dxf>
    <dxf>
      <fill>
        <patternFill>
          <bgColor rgb="FFFFFF99"/>
        </patternFill>
      </fill>
    </dxf>
    <dxf>
      <fill>
        <patternFill>
          <bgColor theme="9" tint="0.39994506668294322"/>
        </patternFill>
      </fill>
    </dxf>
    <dxf>
      <fill>
        <patternFill>
          <bgColor rgb="FFFF8080"/>
        </patternFill>
      </fill>
    </dxf>
    <dxf>
      <fill>
        <patternFill>
          <bgColor theme="9" tint="0.39994506668294322"/>
        </patternFill>
      </fill>
    </dxf>
    <dxf>
      <fill>
        <patternFill>
          <bgColor rgb="FFFF8080"/>
        </patternFill>
      </fill>
    </dxf>
    <dxf>
      <fill>
        <patternFill>
          <bgColor indexed="29"/>
        </patternFill>
      </fill>
    </dxf>
    <dxf>
      <fill>
        <patternFill>
          <bgColor rgb="FFFFFF00"/>
        </patternFill>
      </fill>
    </dxf>
    <dxf>
      <fill>
        <patternFill>
          <bgColor indexed="29"/>
        </patternFill>
      </fill>
    </dxf>
    <dxf>
      <fill>
        <patternFill>
          <bgColor indexed="47"/>
        </patternFill>
      </fill>
    </dxf>
    <dxf>
      <fill>
        <patternFill>
          <bgColor indexed="29"/>
        </patternFill>
      </fill>
    </dxf>
    <dxf>
      <fill>
        <patternFill>
          <bgColor indexed="47"/>
        </patternFill>
      </fill>
    </dxf>
    <dxf>
      <fill>
        <patternFill>
          <bgColor rgb="FFFF8080"/>
        </patternFill>
      </fill>
    </dxf>
    <dxf>
      <fill>
        <patternFill>
          <bgColor theme="0" tint="-0.14996795556505021"/>
        </patternFill>
      </fill>
    </dxf>
    <dxf>
      <font>
        <color theme="0" tint="-0.14996795556505021"/>
      </font>
    </dxf>
    <dxf>
      <font>
        <color theme="0" tint="-0.14996795556505021"/>
      </font>
    </dxf>
    <dxf>
      <fill>
        <patternFill>
          <bgColor theme="0" tint="-0.14996795556505021"/>
        </patternFill>
      </fill>
    </dxf>
    <dxf>
      <fill>
        <patternFill>
          <bgColor rgb="FFFFFF99"/>
        </patternFill>
      </fill>
    </dxf>
    <dxf>
      <fill>
        <patternFill>
          <bgColor theme="9" tint="0.39994506668294322"/>
        </patternFill>
      </fill>
    </dxf>
    <dxf>
      <fill>
        <patternFill>
          <bgColor rgb="FFFF8080"/>
        </patternFill>
      </fill>
    </dxf>
    <dxf>
      <fill>
        <patternFill>
          <bgColor theme="9" tint="0.39994506668294322"/>
        </patternFill>
      </fill>
    </dxf>
    <dxf>
      <fill>
        <patternFill>
          <bgColor rgb="FFFF8080"/>
        </patternFill>
      </fill>
    </dxf>
    <dxf>
      <fill>
        <patternFill>
          <bgColor indexed="29"/>
        </patternFill>
      </fill>
    </dxf>
    <dxf>
      <fill>
        <patternFill>
          <bgColor rgb="FFFFFF99"/>
        </patternFill>
      </fill>
    </dxf>
    <dxf>
      <fill>
        <patternFill>
          <bgColor rgb="FFFFFF00"/>
        </patternFill>
      </fill>
    </dxf>
    <dxf>
      <fill>
        <patternFill>
          <bgColor theme="0" tint="-0.14996795556505021"/>
        </patternFill>
      </fill>
    </dxf>
    <dxf>
      <fill>
        <patternFill>
          <bgColor rgb="FFFFFF99"/>
        </patternFill>
      </fill>
    </dxf>
    <dxf>
      <fill>
        <patternFill>
          <bgColor theme="9" tint="0.39994506668294322"/>
        </patternFill>
      </fill>
    </dxf>
    <dxf>
      <fill>
        <patternFill>
          <bgColor rgb="FFFF8080"/>
        </patternFill>
      </fill>
    </dxf>
    <dxf>
      <fill>
        <patternFill>
          <bgColor theme="9" tint="0.39994506668294322"/>
        </patternFill>
      </fill>
    </dxf>
    <dxf>
      <fill>
        <patternFill>
          <bgColor rgb="FFFF8080"/>
        </patternFill>
      </fill>
    </dxf>
    <dxf>
      <fill>
        <patternFill>
          <bgColor indexed="29"/>
        </patternFill>
      </fill>
    </dxf>
    <dxf>
      <fill>
        <patternFill>
          <bgColor rgb="FFFFFF99"/>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99"/>
        </patternFill>
      </fill>
    </dxf>
    <dxf>
      <fill>
        <patternFill>
          <bgColor rgb="FFFFFF99"/>
        </patternFill>
      </fill>
    </dxf>
    <dxf>
      <fill>
        <patternFill>
          <bgColor theme="9" tint="0.39994506668294322"/>
        </patternFill>
      </fill>
    </dxf>
    <dxf>
      <fill>
        <patternFill>
          <bgColor rgb="FFFF8080"/>
        </patternFill>
      </fill>
    </dxf>
    <dxf>
      <fill>
        <patternFill>
          <bgColor theme="9" tint="0.39994506668294322"/>
        </patternFill>
      </fill>
    </dxf>
    <dxf>
      <fill>
        <patternFill>
          <bgColor rgb="FFFF8080"/>
        </patternFill>
      </fill>
    </dxf>
    <dxf>
      <fill>
        <patternFill>
          <bgColor indexed="29"/>
        </patternFill>
      </fill>
    </dxf>
    <dxf>
      <fill>
        <patternFill>
          <bgColor rgb="FFFFFF00"/>
        </patternFill>
      </fill>
    </dxf>
    <dxf>
      <fill>
        <patternFill>
          <bgColor indexed="29"/>
        </patternFill>
      </fill>
    </dxf>
    <dxf>
      <fill>
        <patternFill>
          <bgColor indexed="47"/>
        </patternFill>
      </fill>
    </dxf>
    <dxf>
      <fill>
        <patternFill>
          <bgColor indexed="29"/>
        </patternFill>
      </fill>
    </dxf>
    <dxf>
      <fill>
        <patternFill>
          <bgColor indexed="47"/>
        </patternFill>
      </fill>
    </dxf>
    <dxf>
      <fill>
        <patternFill>
          <bgColor rgb="FFFF8080"/>
        </patternFill>
      </fill>
    </dxf>
    <dxf>
      <fill>
        <patternFill>
          <bgColor theme="0" tint="-0.14996795556505021"/>
        </patternFill>
      </fill>
    </dxf>
    <dxf>
      <font>
        <color theme="0" tint="-0.14996795556505021"/>
      </font>
    </dxf>
    <dxf>
      <font>
        <color theme="0" tint="-0.14996795556505021"/>
      </font>
    </dxf>
    <dxf>
      <fill>
        <patternFill>
          <bgColor theme="0" tint="-0.14996795556505021"/>
        </patternFill>
      </fill>
    </dxf>
    <dxf>
      <fill>
        <patternFill>
          <bgColor rgb="FFFFFF99"/>
        </patternFill>
      </fill>
    </dxf>
    <dxf>
      <fill>
        <patternFill>
          <bgColor theme="9" tint="0.39994506668294322"/>
        </patternFill>
      </fill>
    </dxf>
    <dxf>
      <fill>
        <patternFill>
          <bgColor rgb="FFFF8080"/>
        </patternFill>
      </fill>
    </dxf>
    <dxf>
      <fill>
        <patternFill>
          <bgColor theme="9" tint="0.39994506668294322"/>
        </patternFill>
      </fill>
    </dxf>
    <dxf>
      <fill>
        <patternFill>
          <bgColor rgb="FFFF8080"/>
        </patternFill>
      </fill>
    </dxf>
    <dxf>
      <fill>
        <patternFill>
          <bgColor indexed="29"/>
        </patternFill>
      </fill>
    </dxf>
    <dxf>
      <fill>
        <patternFill>
          <bgColor rgb="FFFFFF99"/>
        </patternFill>
      </fill>
    </dxf>
    <dxf>
      <fill>
        <patternFill>
          <bgColor rgb="FFFFFF00"/>
        </patternFill>
      </fill>
    </dxf>
    <dxf>
      <fill>
        <patternFill>
          <bgColor theme="0" tint="-0.14996795556505021"/>
        </patternFill>
      </fill>
    </dxf>
    <dxf>
      <fill>
        <patternFill>
          <bgColor rgb="FFFFFF99"/>
        </patternFill>
      </fill>
    </dxf>
    <dxf>
      <fill>
        <patternFill>
          <bgColor theme="9" tint="0.39994506668294322"/>
        </patternFill>
      </fill>
    </dxf>
    <dxf>
      <fill>
        <patternFill>
          <bgColor rgb="FFFF8080"/>
        </patternFill>
      </fill>
    </dxf>
    <dxf>
      <fill>
        <patternFill>
          <bgColor theme="9" tint="0.39994506668294322"/>
        </patternFill>
      </fill>
    </dxf>
    <dxf>
      <fill>
        <patternFill>
          <bgColor rgb="FFFF8080"/>
        </patternFill>
      </fill>
    </dxf>
    <dxf>
      <fill>
        <patternFill>
          <bgColor indexed="29"/>
        </patternFill>
      </fill>
    </dxf>
    <dxf>
      <fill>
        <patternFill>
          <bgColor rgb="FFFFFF99"/>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99"/>
        </patternFill>
      </fill>
    </dxf>
    <dxf>
      <fill>
        <patternFill>
          <bgColor rgb="FFFFFF99"/>
        </patternFill>
      </fill>
    </dxf>
    <dxf>
      <fill>
        <patternFill>
          <bgColor theme="9" tint="0.39994506668294322"/>
        </patternFill>
      </fill>
    </dxf>
    <dxf>
      <fill>
        <patternFill>
          <bgColor rgb="FFFF8080"/>
        </patternFill>
      </fill>
    </dxf>
    <dxf>
      <fill>
        <patternFill>
          <bgColor theme="9" tint="0.39994506668294322"/>
        </patternFill>
      </fill>
    </dxf>
    <dxf>
      <fill>
        <patternFill>
          <bgColor rgb="FFFF8080"/>
        </patternFill>
      </fill>
    </dxf>
    <dxf>
      <fill>
        <patternFill>
          <bgColor indexed="29"/>
        </patternFill>
      </fill>
    </dxf>
    <dxf>
      <fill>
        <patternFill>
          <bgColor rgb="FFFFFF00"/>
        </patternFill>
      </fill>
    </dxf>
    <dxf>
      <fill>
        <patternFill>
          <bgColor indexed="29"/>
        </patternFill>
      </fill>
    </dxf>
    <dxf>
      <fill>
        <patternFill>
          <bgColor indexed="47"/>
        </patternFill>
      </fill>
    </dxf>
    <dxf>
      <fill>
        <patternFill>
          <bgColor indexed="29"/>
        </patternFill>
      </fill>
    </dxf>
    <dxf>
      <fill>
        <patternFill>
          <bgColor indexed="47"/>
        </patternFill>
      </fill>
    </dxf>
    <dxf>
      <fill>
        <patternFill>
          <bgColor rgb="FFFF8080"/>
        </patternFill>
      </fill>
    </dxf>
    <dxf>
      <fill>
        <patternFill>
          <bgColor rgb="FFFFFF99"/>
        </patternFill>
      </fill>
    </dxf>
    <dxf>
      <fill>
        <patternFill>
          <bgColor theme="9" tint="0.39994506668294322"/>
        </patternFill>
      </fill>
    </dxf>
    <dxf>
      <fill>
        <patternFill>
          <bgColor rgb="FFFF8080"/>
        </patternFill>
      </fill>
    </dxf>
    <dxf>
      <fill>
        <patternFill>
          <bgColor theme="9" tint="0.39994506668294322"/>
        </patternFill>
      </fill>
    </dxf>
    <dxf>
      <fill>
        <patternFill>
          <bgColor rgb="FFFF8080"/>
        </patternFill>
      </fill>
    </dxf>
    <dxf>
      <fill>
        <patternFill>
          <bgColor indexed="29"/>
        </patternFill>
      </fill>
    </dxf>
    <dxf>
      <font>
        <color theme="0" tint="-0.14996795556505021"/>
      </font>
    </dxf>
    <dxf>
      <font>
        <color theme="0" tint="-0.14996795556505021"/>
      </font>
    </dxf>
    <dxf>
      <fill>
        <patternFill>
          <bgColor rgb="FFFFFF99"/>
        </patternFill>
      </fill>
    </dxf>
    <dxf>
      <fill>
        <patternFill>
          <bgColor rgb="FFFFFF00"/>
        </patternFill>
      </fill>
    </dxf>
    <dxf>
      <fill>
        <patternFill>
          <bgColor theme="0" tint="-0.1499679555650502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8080"/>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6162675</xdr:colOff>
      <xdr:row>14</xdr:row>
      <xdr:rowOff>590548</xdr:rowOff>
    </xdr:from>
    <xdr:to>
      <xdr:col>3</xdr:col>
      <xdr:colOff>47625</xdr:colOff>
      <xdr:row>14</xdr:row>
      <xdr:rowOff>933449</xdr:rowOff>
    </xdr:to>
    <xdr:sp macro="" textlink="">
      <xdr:nvSpPr>
        <xdr:cNvPr id="2" name="Pfeil nach rechts 1">
          <a:extLst>
            <a:ext uri="{FF2B5EF4-FFF2-40B4-BE49-F238E27FC236}">
              <a16:creationId xmlns:a16="http://schemas.microsoft.com/office/drawing/2014/main" id="{00000000-0008-0000-0000-000002000000}"/>
            </a:ext>
          </a:extLst>
        </xdr:cNvPr>
        <xdr:cNvSpPr/>
      </xdr:nvSpPr>
      <xdr:spPr bwMode="auto">
        <a:xfrm>
          <a:off x="6276975" y="8134348"/>
          <a:ext cx="533400" cy="342901"/>
        </a:xfrm>
        <a:prstGeom prst="rightArrow">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de-CH" sz="1100"/>
        </a:p>
      </xdr:txBody>
    </xdr:sp>
    <xdr:clientData/>
  </xdr:twoCellAnchor>
  <xdr:twoCellAnchor>
    <xdr:from>
      <xdr:col>1</xdr:col>
      <xdr:colOff>6162675</xdr:colOff>
      <xdr:row>19</xdr:row>
      <xdr:rowOff>190498</xdr:rowOff>
    </xdr:from>
    <xdr:to>
      <xdr:col>3</xdr:col>
      <xdr:colOff>47625</xdr:colOff>
      <xdr:row>21</xdr:row>
      <xdr:rowOff>152399</xdr:rowOff>
    </xdr:to>
    <xdr:sp macro="" textlink="">
      <xdr:nvSpPr>
        <xdr:cNvPr id="7" name="Pfeil nach rechts 1">
          <a:extLst>
            <a:ext uri="{FF2B5EF4-FFF2-40B4-BE49-F238E27FC236}">
              <a16:creationId xmlns:a16="http://schemas.microsoft.com/office/drawing/2014/main" id="{48DB84EF-9460-40EE-9ECE-A85CFFDEF27A}"/>
            </a:ext>
          </a:extLst>
        </xdr:cNvPr>
        <xdr:cNvSpPr/>
      </xdr:nvSpPr>
      <xdr:spPr bwMode="auto">
        <a:xfrm>
          <a:off x="6276975" y="10134598"/>
          <a:ext cx="533400" cy="342901"/>
        </a:xfrm>
        <a:prstGeom prst="rightArrow">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de-CH" sz="1100"/>
        </a:p>
      </xdr:txBody>
    </xdr:sp>
    <xdr:clientData/>
  </xdr:twoCellAnchor>
  <xdr:twoCellAnchor editAs="oneCell">
    <xdr:from>
      <xdr:col>1</xdr:col>
      <xdr:colOff>19050</xdr:colOff>
      <xdr:row>0</xdr:row>
      <xdr:rowOff>0</xdr:rowOff>
    </xdr:from>
    <xdr:to>
      <xdr:col>1</xdr:col>
      <xdr:colOff>2362956</xdr:colOff>
      <xdr:row>0</xdr:row>
      <xdr:rowOff>744716</xdr:rowOff>
    </xdr:to>
    <xdr:pic>
      <xdr:nvPicPr>
        <xdr:cNvPr id="8" name="Grafik 7">
          <a:extLst>
            <a:ext uri="{FF2B5EF4-FFF2-40B4-BE49-F238E27FC236}">
              <a16:creationId xmlns:a16="http://schemas.microsoft.com/office/drawing/2014/main" id="{23F37D97-B1F9-4D93-B02D-EE1A2C9A23B2}"/>
            </a:ext>
          </a:extLst>
        </xdr:cNvPr>
        <xdr:cNvPicPr>
          <a:picLocks noChangeAspect="1"/>
        </xdr:cNvPicPr>
      </xdr:nvPicPr>
      <xdr:blipFill>
        <a:blip xmlns:r="http://schemas.openxmlformats.org/officeDocument/2006/relationships" r:embed="rId1"/>
        <a:stretch>
          <a:fillRect/>
        </a:stretch>
      </xdr:blipFill>
      <xdr:spPr>
        <a:xfrm>
          <a:off x="133350" y="0"/>
          <a:ext cx="2343906" cy="744716"/>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lehrpersonal@vsa.zh.ch"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www.vsa.zh.ch/internet/bildungsdirektion/vsa/de/personelles/anstellungsbedingungen0/arbeitszeit/arbeitszeit_schulleitung/_jcr_content/contentPar/downloadlist_0/downloaditems/42_1292925296288.spooler.download.pdf/Zeiterfassung_Benutzeranleitung.pdf" TargetMode="External"/><Relationship Id="rId1" Type="http://schemas.openxmlformats.org/officeDocument/2006/relationships/hyperlink" Target="http://www.vsa.zh.c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rgb="FF00B050"/>
    <pageSetUpPr fitToPage="1"/>
  </sheetPr>
  <dimension ref="A1:M39"/>
  <sheetViews>
    <sheetView showGridLines="0" showRowColHeaders="0" tabSelected="1" zoomScale="90" zoomScaleNormal="90" zoomScaleSheetLayoutView="100" workbookViewId="0">
      <pane ySplit="5" topLeftCell="A6" activePane="bottomLeft" state="frozen"/>
      <selection pane="bottomLeft" activeCell="A5" sqref="A5"/>
    </sheetView>
  </sheetViews>
  <sheetFormatPr baseColWidth="10" defaultRowHeight="14.25" x14ac:dyDescent="0.2"/>
  <cols>
    <col min="1" max="1" width="1.7109375" style="42" customWidth="1"/>
    <col min="2" max="2" width="92.85546875" style="42" customWidth="1"/>
    <col min="3" max="3" width="6.85546875" style="42" customWidth="1"/>
    <col min="4" max="4" width="15.7109375" style="42" customWidth="1"/>
    <col min="5" max="5" width="14.28515625" style="42" customWidth="1"/>
    <col min="6" max="11" width="8" style="42" customWidth="1"/>
    <col min="12" max="16384" width="11.42578125" style="42"/>
  </cols>
  <sheetData>
    <row r="1" spans="1:13" ht="68.25" customHeight="1" x14ac:dyDescent="0.2">
      <c r="B1" s="41"/>
      <c r="C1" s="41"/>
      <c r="D1" s="40"/>
    </row>
    <row r="2" spans="1:13" ht="15" x14ac:dyDescent="0.25">
      <c r="B2" s="43" t="s">
        <v>1</v>
      </c>
      <c r="C2" s="43"/>
      <c r="D2" s="149"/>
    </row>
    <row r="3" spans="1:13" x14ac:dyDescent="0.2">
      <c r="B3" s="40" t="s">
        <v>2</v>
      </c>
    </row>
    <row r="4" spans="1:13" x14ac:dyDescent="0.2">
      <c r="B4" s="40"/>
    </row>
    <row r="5" spans="1:13" ht="15" x14ac:dyDescent="0.25">
      <c r="A5" s="419"/>
      <c r="B5" s="44" t="s">
        <v>102</v>
      </c>
    </row>
    <row r="6" spans="1:13" ht="15" x14ac:dyDescent="0.25">
      <c r="A6" s="419"/>
      <c r="B6" s="771"/>
    </row>
    <row r="7" spans="1:13" ht="62.25" customHeight="1" x14ac:dyDescent="0.2">
      <c r="B7" s="432" t="s">
        <v>294</v>
      </c>
      <c r="C7"/>
      <c r="D7"/>
      <c r="E7"/>
    </row>
    <row r="8" spans="1:13" ht="70.5" customHeight="1" x14ac:dyDescent="0.2">
      <c r="B8" s="433" t="s">
        <v>385</v>
      </c>
      <c r="C8"/>
      <c r="D8"/>
      <c r="E8"/>
    </row>
    <row r="9" spans="1:13" ht="39.75" customHeight="1" x14ac:dyDescent="0.2">
      <c r="B9" s="431" t="s">
        <v>356</v>
      </c>
      <c r="C9"/>
      <c r="D9"/>
      <c r="E9"/>
    </row>
    <row r="10" spans="1:13" ht="69" customHeight="1" x14ac:dyDescent="0.2">
      <c r="B10" s="434" t="s">
        <v>386</v>
      </c>
      <c r="C10"/>
      <c r="D10"/>
      <c r="E10"/>
    </row>
    <row r="11" spans="1:13" ht="89.25" customHeight="1" x14ac:dyDescent="0.2">
      <c r="B11" s="431" t="s">
        <v>387</v>
      </c>
      <c r="C11"/>
      <c r="D11"/>
      <c r="E11"/>
    </row>
    <row r="12" spans="1:13" ht="75.75" customHeight="1" x14ac:dyDescent="0.2">
      <c r="B12" s="434" t="s">
        <v>296</v>
      </c>
      <c r="C12"/>
      <c r="D12"/>
      <c r="E12"/>
    </row>
    <row r="13" spans="1:13" ht="37.5" customHeight="1" x14ac:dyDescent="0.2">
      <c r="B13" s="431" t="s">
        <v>295</v>
      </c>
      <c r="C13"/>
      <c r="D13" s="789" t="s">
        <v>269</v>
      </c>
      <c r="E13" s="790"/>
      <c r="G13" s="440" t="s">
        <v>291</v>
      </c>
      <c r="H13" s="439"/>
      <c r="I13" s="787" t="s">
        <v>292</v>
      </c>
      <c r="J13" s="788"/>
    </row>
    <row r="14" spans="1:13" ht="34.5" customHeight="1" x14ac:dyDescent="0.2">
      <c r="B14" s="435" t="s">
        <v>388</v>
      </c>
      <c r="C14"/>
      <c r="D14" s="791" t="s">
        <v>256</v>
      </c>
      <c r="E14" s="793" t="s">
        <v>257</v>
      </c>
      <c r="G14" s="781" t="s">
        <v>293</v>
      </c>
      <c r="H14" s="782"/>
      <c r="I14" s="782"/>
      <c r="J14" s="783"/>
    </row>
    <row r="15" spans="1:13" ht="129" customHeight="1" thickBot="1" x14ac:dyDescent="0.25">
      <c r="B15" s="431" t="s">
        <v>297</v>
      </c>
      <c r="C15"/>
      <c r="D15" s="792"/>
      <c r="E15" s="794"/>
      <c r="G15" s="784"/>
      <c r="H15" s="785"/>
      <c r="I15" s="785"/>
      <c r="J15" s="786"/>
      <c r="M15" s="40"/>
    </row>
    <row r="16" spans="1:13" ht="15" customHeight="1" x14ac:dyDescent="0.2">
      <c r="B16" s="305"/>
      <c r="C16"/>
      <c r="D16" s="303"/>
      <c r="E16" s="304"/>
    </row>
    <row r="17" spans="2:11" ht="15" customHeight="1" x14ac:dyDescent="0.25">
      <c r="B17" s="772" t="s">
        <v>298</v>
      </c>
      <c r="C17"/>
      <c r="D17" s="43"/>
      <c r="E17" s="40"/>
      <c r="F17" s="400"/>
      <c r="G17" s="400"/>
      <c r="H17" s="400"/>
      <c r="I17" s="400"/>
      <c r="J17" s="400"/>
    </row>
    <row r="18" spans="2:11" ht="15" customHeight="1" x14ac:dyDescent="0.2">
      <c r="B18" s="773"/>
      <c r="C18"/>
      <c r="D18" s="774" t="s">
        <v>274</v>
      </c>
      <c r="E18" s="775"/>
      <c r="F18" s="420">
        <v>0.33333333333333331</v>
      </c>
      <c r="G18" s="421">
        <v>0.33333333333333331</v>
      </c>
      <c r="H18" s="421">
        <v>0.29166666666666669</v>
      </c>
      <c r="I18" s="421">
        <v>0.33333333333333331</v>
      </c>
      <c r="J18" s="421">
        <v>0.33333333333333331</v>
      </c>
      <c r="K18" s="421">
        <v>0.33333333333333331</v>
      </c>
    </row>
    <row r="19" spans="2:11" ht="15" customHeight="1" x14ac:dyDescent="0.2">
      <c r="B19" s="773"/>
      <c r="C19"/>
      <c r="D19" s="776" t="s">
        <v>275</v>
      </c>
      <c r="E19" s="777"/>
      <c r="F19" s="422">
        <v>0.44791666666666669</v>
      </c>
      <c r="G19" s="422">
        <v>0.625</v>
      </c>
      <c r="H19" s="422">
        <v>0.45833333333333331</v>
      </c>
      <c r="I19" s="423"/>
      <c r="J19" s="422">
        <v>0.41666666666666669</v>
      </c>
      <c r="K19" s="422">
        <v>0.41666666666666669</v>
      </c>
    </row>
    <row r="20" spans="2:11" ht="15" customHeight="1" x14ac:dyDescent="0.2">
      <c r="B20" s="773"/>
      <c r="C20"/>
      <c r="D20" s="774" t="s">
        <v>274</v>
      </c>
      <c r="E20" s="775"/>
      <c r="F20" s="424">
        <v>0.4375</v>
      </c>
      <c r="G20" s="422"/>
      <c r="H20" s="422">
        <v>0.46875</v>
      </c>
      <c r="I20" s="422"/>
      <c r="J20" s="423"/>
      <c r="K20" s="422">
        <v>0.4375</v>
      </c>
    </row>
    <row r="21" spans="2:11" ht="15" customHeight="1" x14ac:dyDescent="0.2">
      <c r="B21" s="773"/>
      <c r="C21"/>
      <c r="D21" s="776" t="s">
        <v>275</v>
      </c>
      <c r="E21" s="777"/>
      <c r="F21" s="422">
        <v>0.70833333333333337</v>
      </c>
      <c r="G21" s="422"/>
      <c r="H21" s="422">
        <v>0.72499999999999998</v>
      </c>
      <c r="I21" s="422"/>
      <c r="J21" s="423"/>
      <c r="K21" s="422">
        <v>0.70833333333333337</v>
      </c>
    </row>
    <row r="22" spans="2:11" ht="15" customHeight="1" x14ac:dyDescent="0.2">
      <c r="B22" s="405" t="s">
        <v>301</v>
      </c>
      <c r="C22"/>
      <c r="D22" s="774" t="s">
        <v>274</v>
      </c>
      <c r="E22" s="796"/>
      <c r="F22" s="422">
        <v>0.71527777777777779</v>
      </c>
      <c r="G22" s="422"/>
      <c r="H22" s="422">
        <v>0.75</v>
      </c>
      <c r="I22" s="422"/>
      <c r="J22" s="422">
        <v>0.4375</v>
      </c>
      <c r="K22" s="422"/>
    </row>
    <row r="23" spans="2:11" ht="15" customHeight="1" x14ac:dyDescent="0.2">
      <c r="B23" s="406" t="s">
        <v>302</v>
      </c>
      <c r="C23"/>
      <c r="D23" s="776" t="s">
        <v>275</v>
      </c>
      <c r="E23" s="795"/>
      <c r="F23" s="422">
        <v>0.78125</v>
      </c>
      <c r="G23" s="422"/>
      <c r="H23" s="422">
        <v>0.76041666666666663</v>
      </c>
      <c r="I23" s="422"/>
      <c r="J23" s="422">
        <v>0.70833333333333337</v>
      </c>
      <c r="K23" s="422"/>
    </row>
    <row r="24" spans="2:11" ht="15" customHeight="1" x14ac:dyDescent="0.2">
      <c r="B24" s="407" t="s">
        <v>305</v>
      </c>
      <c r="C24"/>
      <c r="D24" s="774" t="s">
        <v>274</v>
      </c>
      <c r="E24" s="796"/>
      <c r="F24" s="422"/>
      <c r="G24" s="422"/>
      <c r="H24" s="422"/>
      <c r="I24" s="422"/>
      <c r="J24" s="422"/>
      <c r="K24" s="422"/>
    </row>
    <row r="25" spans="2:11" ht="15" customHeight="1" x14ac:dyDescent="0.2">
      <c r="B25" s="407" t="s">
        <v>306</v>
      </c>
      <c r="C25"/>
      <c r="D25" s="776" t="s">
        <v>275</v>
      </c>
      <c r="E25" s="795"/>
      <c r="F25" s="422"/>
      <c r="G25" s="422"/>
      <c r="H25" s="422"/>
      <c r="I25" s="422"/>
      <c r="J25" s="422"/>
      <c r="K25" s="422"/>
    </row>
    <row r="26" spans="2:11" ht="15" customHeight="1" x14ac:dyDescent="0.2">
      <c r="B26" s="408" t="s">
        <v>290</v>
      </c>
      <c r="C26"/>
      <c r="D26" s="797" t="str">
        <f>B_PrZeit</f>
        <v>Präsenzzeit</v>
      </c>
      <c r="E26" s="798"/>
      <c r="F26" s="401">
        <f>24*(F19-F18+F21-F20+F23-F22+F25-F24)*E109</f>
        <v>0</v>
      </c>
      <c r="G26" s="402">
        <f>24*(G19-G18+G21-G20+G23-G22+G25-G24)*F109</f>
        <v>0</v>
      </c>
      <c r="H26" s="402">
        <f>24*(H19-H18+H21-H20+H23-H22+H25-H24)*G109</f>
        <v>0</v>
      </c>
      <c r="I26" s="403">
        <f>24*(I19-I18+I21-I20+I23-I22+I25-I24)*H109</f>
        <v>0</v>
      </c>
      <c r="J26" s="403">
        <f>24*(J19-J18+J21-J20+J23-J22+J25-J24)*I109</f>
        <v>0</v>
      </c>
      <c r="K26" s="404">
        <f>24*(K19-K18+K21-K20+K23-K22+K25-K24)</f>
        <v>8.5000000000000018</v>
      </c>
    </row>
    <row r="27" spans="2:11" ht="26.25" customHeight="1" x14ac:dyDescent="0.2">
      <c r="B27" s="305"/>
      <c r="C27"/>
      <c r="E27" s="304"/>
      <c r="J27" s="409" t="s">
        <v>289</v>
      </c>
    </row>
    <row r="28" spans="2:11" ht="33" customHeight="1" x14ac:dyDescent="0.2">
      <c r="B28" s="436" t="s">
        <v>299</v>
      </c>
      <c r="C28"/>
      <c r="D28" s="303"/>
      <c r="E28" s="304"/>
    </row>
    <row r="29" spans="2:11" ht="18" customHeight="1" x14ac:dyDescent="0.2">
      <c r="B29" s="437" t="s">
        <v>266</v>
      </c>
      <c r="C29"/>
      <c r="D29" s="744" t="str">
        <f>B_BruttoSollAZ</f>
        <v>Brutto-SOLL-Arb.zeit</v>
      </c>
      <c r="E29" s="744"/>
      <c r="F29" s="743">
        <v>8.4</v>
      </c>
      <c r="G29" s="743">
        <v>8.4</v>
      </c>
      <c r="H29" s="742">
        <v>9</v>
      </c>
      <c r="I29" s="743">
        <v>8.4</v>
      </c>
      <c r="J29" s="743">
        <v>8.4</v>
      </c>
      <c r="K29" s="743">
        <v>8.4</v>
      </c>
    </row>
    <row r="30" spans="2:11" ht="61.5" customHeight="1" x14ac:dyDescent="0.2">
      <c r="B30" s="438" t="s">
        <v>267</v>
      </c>
      <c r="C30"/>
      <c r="D30" s="778" t="s">
        <v>395</v>
      </c>
      <c r="E30" s="779"/>
      <c r="F30" s="779"/>
      <c r="G30" s="779"/>
      <c r="H30" s="779"/>
      <c r="I30" s="779"/>
      <c r="J30" s="779"/>
      <c r="K30" s="780"/>
    </row>
    <row r="31" spans="2:11" ht="30.75" customHeight="1" x14ac:dyDescent="0.2">
      <c r="B31" s="437" t="s">
        <v>268</v>
      </c>
      <c r="C31"/>
      <c r="D31"/>
      <c r="E31"/>
    </row>
    <row r="32" spans="2:11" ht="17.25" customHeight="1" x14ac:dyDescent="0.2">
      <c r="B32" s="438" t="s">
        <v>300</v>
      </c>
      <c r="C32"/>
      <c r="D32"/>
      <c r="E32"/>
    </row>
    <row r="33" spans="2:5" x14ac:dyDescent="0.2">
      <c r="B33" s="300"/>
      <c r="C33"/>
      <c r="D33"/>
      <c r="E33"/>
    </row>
    <row r="34" spans="2:5" x14ac:dyDescent="0.2">
      <c r="B34" s="300"/>
      <c r="C34"/>
      <c r="D34"/>
      <c r="E34"/>
    </row>
    <row r="35" spans="2:5" x14ac:dyDescent="0.2">
      <c r="B35" s="301" t="s">
        <v>3</v>
      </c>
      <c r="C35"/>
      <c r="D35"/>
      <c r="E35"/>
    </row>
    <row r="36" spans="2:5" ht="15" x14ac:dyDescent="0.25">
      <c r="B36" s="302" t="s">
        <v>4</v>
      </c>
      <c r="C36"/>
      <c r="D36"/>
      <c r="E36"/>
    </row>
    <row r="37" spans="2:5" x14ac:dyDescent="0.2">
      <c r="B37" s="301" t="s">
        <v>5</v>
      </c>
      <c r="C37"/>
      <c r="D37"/>
      <c r="E37"/>
    </row>
    <row r="38" spans="2:5" x14ac:dyDescent="0.2">
      <c r="C38"/>
      <c r="D38"/>
      <c r="E38"/>
    </row>
    <row r="39" spans="2:5" x14ac:dyDescent="0.2">
      <c r="D39"/>
      <c r="E39"/>
    </row>
  </sheetData>
  <sheetProtection sheet="1" selectLockedCells="1"/>
  <mergeCells count="16">
    <mergeCell ref="D30:K30"/>
    <mergeCell ref="G14:J15"/>
    <mergeCell ref="I13:J13"/>
    <mergeCell ref="D13:E13"/>
    <mergeCell ref="D14:D15"/>
    <mergeCell ref="E14:E15"/>
    <mergeCell ref="D23:E23"/>
    <mergeCell ref="D24:E24"/>
    <mergeCell ref="D25:E25"/>
    <mergeCell ref="D26:E26"/>
    <mergeCell ref="D22:E22"/>
    <mergeCell ref="B17:B21"/>
    <mergeCell ref="D18:E18"/>
    <mergeCell ref="D19:E19"/>
    <mergeCell ref="D20:E20"/>
    <mergeCell ref="D21:E21"/>
  </mergeCells>
  <phoneticPr fontId="0" type="noConversion"/>
  <hyperlinks>
    <hyperlink ref="B36" r:id="rId1" xr:uid="{00000000-0004-0000-0000-000000000000}"/>
  </hyperlinks>
  <pageMargins left="0.52" right="0.22" top="0.27" bottom="0.35" header="0.3" footer="0.3"/>
  <pageSetup paperSize="9" scale="80" fitToHeight="0" orientation="landscape"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tabColor theme="9" tint="0.39997558519241921"/>
    <pageSetUpPr fitToPage="1"/>
  </sheetPr>
  <dimension ref="A1:AN139"/>
  <sheetViews>
    <sheetView showGridLines="0" topLeftCell="B1" zoomScale="80" workbookViewId="0">
      <pane xSplit="2" ySplit="4" topLeftCell="D5" activePane="bottomRight" state="frozen"/>
      <selection activeCell="D5" sqref="D5"/>
      <selection pane="topRight" activeCell="D5" sqref="D5"/>
      <selection pane="bottomLeft" activeCell="D5" sqref="D5"/>
      <selection pane="bottomRight" activeCell="D5" sqref="D5"/>
    </sheetView>
  </sheetViews>
  <sheetFormatPr baseColWidth="10" defaultRowHeight="12.75" x14ac:dyDescent="0.2"/>
  <cols>
    <col min="1" max="1" width="1.42578125" style="1" hidden="1" customWidth="1"/>
    <col min="2" max="2" width="29" style="5" customWidth="1"/>
    <col min="3" max="3" width="9.42578125" style="1" customWidth="1"/>
    <col min="4" max="34" width="7" style="1" customWidth="1"/>
    <col min="35" max="36" width="9.140625" style="1" customWidth="1"/>
    <col min="37" max="37" width="13.5703125" style="3" customWidth="1"/>
    <col min="38" max="16384" width="11.42578125" style="1"/>
  </cols>
  <sheetData>
    <row r="1" spans="1:40" ht="30" customHeight="1" thickBot="1" x14ac:dyDescent="0.25">
      <c r="A1" s="111">
        <v>7</v>
      </c>
      <c r="B1" s="227">
        <f>DATEVALUE("1."&amp;A1&amp;"."&amp;SL_Jahr)</f>
        <v>45474</v>
      </c>
      <c r="C1" s="228">
        <f>SL_Jahr</f>
        <v>2024</v>
      </c>
      <c r="D1" s="229" t="str">
        <f>B_Gde</f>
        <v>Gde:</v>
      </c>
      <c r="E1" s="230">
        <f>SL_Gemeinde</f>
        <v>0</v>
      </c>
      <c r="F1" s="150"/>
      <c r="G1" s="150"/>
      <c r="H1" s="150"/>
      <c r="I1" s="150"/>
      <c r="J1" s="150"/>
      <c r="K1" s="150"/>
      <c r="L1" s="150"/>
      <c r="M1" s="150"/>
      <c r="N1" s="150"/>
      <c r="O1" s="150"/>
      <c r="P1" s="150"/>
      <c r="Q1" s="150"/>
      <c r="R1" s="231"/>
      <c r="S1" s="232"/>
      <c r="T1" s="233" t="str">
        <f>B_Schule</f>
        <v>Schule:</v>
      </c>
      <c r="U1" s="230">
        <f>SL_Schule</f>
        <v>0</v>
      </c>
      <c r="V1" s="150"/>
      <c r="W1" s="150"/>
      <c r="X1" s="150"/>
      <c r="Y1" s="150"/>
      <c r="Z1" s="150"/>
      <c r="AA1" s="150"/>
      <c r="AB1" s="150"/>
      <c r="AC1" s="150"/>
      <c r="AD1" s="150"/>
      <c r="AE1" s="234"/>
      <c r="AF1" s="150"/>
      <c r="AG1" s="150"/>
      <c r="AH1" s="232"/>
      <c r="AI1"/>
      <c r="AJ1" s="138" t="str">
        <f>HYPERLINK(VSA_HELPLINK,"i")</f>
        <v>i</v>
      </c>
      <c r="AK1" s="57"/>
      <c r="AL1" s="56"/>
      <c r="AM1"/>
      <c r="AN1"/>
    </row>
    <row r="2" spans="1:40" s="3" customFormat="1" ht="30" customHeight="1" thickBot="1" x14ac:dyDescent="0.25">
      <c r="A2" s="111">
        <f>VLOOKUP(A1,Monatsenden,2)</f>
        <v>45504</v>
      </c>
      <c r="B2" s="235" t="str">
        <f>B_Bg</f>
        <v>BG:</v>
      </c>
      <c r="C2" s="236">
        <f>VLOOKUP(B1,VSA_Kalender,13)</f>
        <v>1</v>
      </c>
      <c r="D2" s="237" t="str">
        <f>B_Name</f>
        <v>Name:</v>
      </c>
      <c r="E2" s="238">
        <f>SL_Name</f>
        <v>0</v>
      </c>
      <c r="F2" s="239"/>
      <c r="G2" s="239"/>
      <c r="H2" s="239"/>
      <c r="I2" s="239"/>
      <c r="J2" s="239"/>
      <c r="K2" s="239"/>
      <c r="L2" s="239"/>
      <c r="M2" s="239"/>
      <c r="N2" s="239"/>
      <c r="O2" s="239"/>
      <c r="P2" s="239"/>
      <c r="Q2" s="239"/>
      <c r="R2" s="240"/>
      <c r="S2" s="241"/>
      <c r="T2" s="241"/>
      <c r="U2" s="242"/>
      <c r="V2" s="242"/>
      <c r="W2" s="242"/>
      <c r="X2" s="242"/>
      <c r="Y2" s="242"/>
      <c r="Z2" s="242"/>
      <c r="AA2" s="242"/>
      <c r="AB2" s="242"/>
      <c r="AC2" s="242"/>
      <c r="AD2" s="242"/>
      <c r="AE2" s="242"/>
      <c r="AF2" s="242"/>
      <c r="AG2" s="242"/>
      <c r="AH2" s="243"/>
      <c r="AK2" s="58"/>
      <c r="AL2" s="56"/>
      <c r="AM2"/>
      <c r="AN2"/>
    </row>
    <row r="3" spans="1:40" s="3" customFormat="1" ht="17.25" customHeight="1" x14ac:dyDescent="0.2">
      <c r="A3" s="112"/>
      <c r="B3" s="821" t="str">
        <f>Zerf_Version</f>
        <v>Version VSA 5.05</v>
      </c>
      <c r="C3" s="822"/>
      <c r="D3" s="120">
        <f>DATE($C$1,MONTH($B$1),D$4)</f>
        <v>45474</v>
      </c>
      <c r="E3" s="121">
        <f t="shared" ref="E3:AE3" si="0">DATE($C$1,MONTH($B$1),E$4)</f>
        <v>45475</v>
      </c>
      <c r="F3" s="121">
        <f t="shared" si="0"/>
        <v>45476</v>
      </c>
      <c r="G3" s="121">
        <f t="shared" si="0"/>
        <v>45477</v>
      </c>
      <c r="H3" s="121">
        <f t="shared" si="0"/>
        <v>45478</v>
      </c>
      <c r="I3" s="121">
        <f t="shared" si="0"/>
        <v>45479</v>
      </c>
      <c r="J3" s="121">
        <f t="shared" si="0"/>
        <v>45480</v>
      </c>
      <c r="K3" s="121">
        <f t="shared" si="0"/>
        <v>45481</v>
      </c>
      <c r="L3" s="121">
        <f t="shared" si="0"/>
        <v>45482</v>
      </c>
      <c r="M3" s="121">
        <f t="shared" si="0"/>
        <v>45483</v>
      </c>
      <c r="N3" s="121">
        <f t="shared" si="0"/>
        <v>45484</v>
      </c>
      <c r="O3" s="121">
        <f t="shared" si="0"/>
        <v>45485</v>
      </c>
      <c r="P3" s="121">
        <f t="shared" si="0"/>
        <v>45486</v>
      </c>
      <c r="Q3" s="121">
        <f t="shared" si="0"/>
        <v>45487</v>
      </c>
      <c r="R3" s="121">
        <f t="shared" si="0"/>
        <v>45488</v>
      </c>
      <c r="S3" s="121">
        <f t="shared" si="0"/>
        <v>45489</v>
      </c>
      <c r="T3" s="121">
        <f t="shared" si="0"/>
        <v>45490</v>
      </c>
      <c r="U3" s="121">
        <f t="shared" si="0"/>
        <v>45491</v>
      </c>
      <c r="V3" s="121">
        <f t="shared" si="0"/>
        <v>45492</v>
      </c>
      <c r="W3" s="121">
        <f t="shared" si="0"/>
        <v>45493</v>
      </c>
      <c r="X3" s="121">
        <f t="shared" si="0"/>
        <v>45494</v>
      </c>
      <c r="Y3" s="121">
        <f t="shared" si="0"/>
        <v>45495</v>
      </c>
      <c r="Z3" s="121">
        <f t="shared" si="0"/>
        <v>45496</v>
      </c>
      <c r="AA3" s="121">
        <f t="shared" si="0"/>
        <v>45497</v>
      </c>
      <c r="AB3" s="121">
        <f t="shared" si="0"/>
        <v>45498</v>
      </c>
      <c r="AC3" s="121">
        <f t="shared" si="0"/>
        <v>45499</v>
      </c>
      <c r="AD3" s="121">
        <f t="shared" si="0"/>
        <v>45500</v>
      </c>
      <c r="AE3" s="121">
        <f t="shared" si="0"/>
        <v>45501</v>
      </c>
      <c r="AF3" s="121">
        <f>IF(MONTH(DATE($C$1,MONTH($B$1),AF$37))&gt;MONTH($B$1),"",DATE($C$1,MONTH($B$1),AF$4))</f>
        <v>45502</v>
      </c>
      <c r="AG3" s="121">
        <f>IF(MONTH(DATE($C$1,MONTH($B$1),AG$37))&gt;MONTH($B$1),"",DATE($C$1,MONTH($B$1),AG$4))</f>
        <v>45503</v>
      </c>
      <c r="AH3" s="316">
        <f>IF(MONTH(DATE($C$1,MONTH($B$1),AH$37))&gt;MONTH($B$1),"",DATE($C$1,MONTH($B$1),AH$4))</f>
        <v>45504</v>
      </c>
      <c r="AI3" s="319"/>
      <c r="AK3" s="58"/>
      <c r="AL3" s="56"/>
      <c r="AM3"/>
      <c r="AN3"/>
    </row>
    <row r="4" spans="1:40" s="3" customFormat="1" ht="19.7" customHeight="1" thickBot="1" x14ac:dyDescent="0.25">
      <c r="A4" s="113"/>
      <c r="B4" s="823"/>
      <c r="C4" s="824"/>
      <c r="D4" s="119">
        <f t="shared" ref="D4:AE4" si="1">IF(MONTH(DATE($C$1,MONTH($B$1),D$37))&gt;MONTH($B$1),"",D37)</f>
        <v>1</v>
      </c>
      <c r="E4" s="119">
        <f t="shared" si="1"/>
        <v>2</v>
      </c>
      <c r="F4" s="119">
        <f t="shared" si="1"/>
        <v>3</v>
      </c>
      <c r="G4" s="119">
        <f t="shared" si="1"/>
        <v>4</v>
      </c>
      <c r="H4" s="119">
        <f t="shared" si="1"/>
        <v>5</v>
      </c>
      <c r="I4" s="119">
        <f t="shared" si="1"/>
        <v>6</v>
      </c>
      <c r="J4" s="119">
        <f t="shared" si="1"/>
        <v>7</v>
      </c>
      <c r="K4" s="119">
        <f t="shared" si="1"/>
        <v>8</v>
      </c>
      <c r="L4" s="119">
        <f t="shared" si="1"/>
        <v>9</v>
      </c>
      <c r="M4" s="119">
        <f t="shared" si="1"/>
        <v>10</v>
      </c>
      <c r="N4" s="119">
        <f t="shared" si="1"/>
        <v>11</v>
      </c>
      <c r="O4" s="119">
        <f t="shared" si="1"/>
        <v>12</v>
      </c>
      <c r="P4" s="119">
        <f t="shared" si="1"/>
        <v>13</v>
      </c>
      <c r="Q4" s="119">
        <f t="shared" si="1"/>
        <v>14</v>
      </c>
      <c r="R4" s="119">
        <f t="shared" si="1"/>
        <v>15</v>
      </c>
      <c r="S4" s="119">
        <f t="shared" si="1"/>
        <v>16</v>
      </c>
      <c r="T4" s="119">
        <f t="shared" si="1"/>
        <v>17</v>
      </c>
      <c r="U4" s="119">
        <f t="shared" si="1"/>
        <v>18</v>
      </c>
      <c r="V4" s="119">
        <f t="shared" si="1"/>
        <v>19</v>
      </c>
      <c r="W4" s="119">
        <f t="shared" si="1"/>
        <v>20</v>
      </c>
      <c r="X4" s="119">
        <f t="shared" si="1"/>
        <v>21</v>
      </c>
      <c r="Y4" s="119">
        <f t="shared" si="1"/>
        <v>22</v>
      </c>
      <c r="Z4" s="119">
        <f t="shared" si="1"/>
        <v>23</v>
      </c>
      <c r="AA4" s="119">
        <f t="shared" si="1"/>
        <v>24</v>
      </c>
      <c r="AB4" s="119">
        <f t="shared" si="1"/>
        <v>25</v>
      </c>
      <c r="AC4" s="119">
        <f t="shared" si="1"/>
        <v>26</v>
      </c>
      <c r="AD4" s="119">
        <f t="shared" si="1"/>
        <v>27</v>
      </c>
      <c r="AE4" s="119">
        <f t="shared" si="1"/>
        <v>28</v>
      </c>
      <c r="AF4" s="119">
        <f>IF(MONTH(DATE($C$1,MONTH($B$1),AF$37))&gt;MONTH($B$1),"",AF37)</f>
        <v>29</v>
      </c>
      <c r="AG4" s="119">
        <f>IF(MONTH(DATE($C$1,MONTH($B$1),AG$37))&gt;MONTH($B$1),"",AG37)</f>
        <v>30</v>
      </c>
      <c r="AH4" s="317">
        <f>IF(MONTH(DATE($C$1,MONTH($B$1),AH$37))&gt;MONTH($B$1),"",AH37)</f>
        <v>31</v>
      </c>
      <c r="AI4" s="319"/>
      <c r="AJ4" s="122"/>
      <c r="AK4" s="58"/>
      <c r="AL4" s="56"/>
      <c r="AM4"/>
      <c r="AN4"/>
    </row>
    <row r="5" spans="1:40" s="3" customFormat="1" ht="22.7" customHeight="1" x14ac:dyDescent="0.2">
      <c r="A5" s="113"/>
      <c r="B5" s="828" t="s">
        <v>274</v>
      </c>
      <c r="C5" s="829"/>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398"/>
      <c r="AI5" s="319"/>
      <c r="AJ5" s="122"/>
      <c r="AK5" s="58"/>
      <c r="AL5" s="56"/>
      <c r="AM5" s="10"/>
      <c r="AN5"/>
    </row>
    <row r="6" spans="1:40" s="3" customFormat="1" ht="22.7" customHeight="1" x14ac:dyDescent="0.2">
      <c r="A6" s="113"/>
      <c r="B6" s="830" t="s">
        <v>275</v>
      </c>
      <c r="C6" s="831"/>
      <c r="D6" s="397"/>
      <c r="E6" s="397"/>
      <c r="F6" s="397"/>
      <c r="G6" s="397"/>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8"/>
      <c r="AI6" s="319"/>
      <c r="AJ6" s="122"/>
      <c r="AK6" s="58"/>
      <c r="AL6" s="56"/>
      <c r="AM6"/>
      <c r="AN6"/>
    </row>
    <row r="7" spans="1:40" s="3" customFormat="1" ht="22.7" customHeight="1" x14ac:dyDescent="0.2">
      <c r="A7" s="114"/>
      <c r="B7" s="828" t="s">
        <v>274</v>
      </c>
      <c r="C7" s="829"/>
      <c r="D7" s="397"/>
      <c r="E7" s="397"/>
      <c r="F7" s="397"/>
      <c r="G7" s="397"/>
      <c r="H7" s="397"/>
      <c r="I7" s="397"/>
      <c r="J7" s="397"/>
      <c r="K7" s="397"/>
      <c r="L7" s="397"/>
      <c r="M7" s="397"/>
      <c r="N7" s="397"/>
      <c r="O7" s="397"/>
      <c r="P7" s="397"/>
      <c r="Q7" s="397"/>
      <c r="R7" s="397"/>
      <c r="S7" s="397"/>
      <c r="T7" s="397"/>
      <c r="U7" s="397"/>
      <c r="V7" s="397"/>
      <c r="W7" s="397"/>
      <c r="X7" s="397"/>
      <c r="Y7" s="397"/>
      <c r="Z7" s="397"/>
      <c r="AA7" s="397"/>
      <c r="AB7" s="397"/>
      <c r="AC7" s="397"/>
      <c r="AD7" s="397"/>
      <c r="AE7" s="397"/>
      <c r="AF7" s="397"/>
      <c r="AG7" s="397"/>
      <c r="AH7" s="398"/>
      <c r="AI7" s="319"/>
      <c r="AJ7" s="122"/>
      <c r="AK7" s="58"/>
      <c r="AL7" s="56"/>
      <c r="AM7"/>
      <c r="AN7"/>
    </row>
    <row r="8" spans="1:40" s="3" customFormat="1" ht="22.7" customHeight="1" x14ac:dyDescent="0.2">
      <c r="A8" s="113"/>
      <c r="B8" s="830" t="s">
        <v>275</v>
      </c>
      <c r="C8" s="831"/>
      <c r="D8" s="397"/>
      <c r="E8" s="397"/>
      <c r="F8" s="397"/>
      <c r="G8" s="397"/>
      <c r="H8" s="397"/>
      <c r="I8" s="397"/>
      <c r="J8" s="397"/>
      <c r="K8" s="397"/>
      <c r="L8" s="397"/>
      <c r="M8" s="397"/>
      <c r="N8" s="397"/>
      <c r="O8" s="397"/>
      <c r="P8" s="397"/>
      <c r="Q8" s="397"/>
      <c r="R8" s="397"/>
      <c r="S8" s="397"/>
      <c r="T8" s="397"/>
      <c r="U8" s="397"/>
      <c r="V8" s="397"/>
      <c r="W8" s="397"/>
      <c r="X8" s="397"/>
      <c r="Y8" s="397"/>
      <c r="Z8" s="397"/>
      <c r="AA8" s="397"/>
      <c r="AB8" s="397"/>
      <c r="AC8" s="397"/>
      <c r="AD8" s="397"/>
      <c r="AE8" s="397"/>
      <c r="AF8" s="397"/>
      <c r="AG8" s="397"/>
      <c r="AH8" s="398"/>
      <c r="AI8" s="319"/>
      <c r="AJ8" s="122"/>
      <c r="AK8" s="59"/>
      <c r="AL8" s="56"/>
      <c r="AM8" s="32"/>
      <c r="AN8" s="32"/>
    </row>
    <row r="9" spans="1:40" s="3" customFormat="1" ht="22.7" customHeight="1" x14ac:dyDescent="0.2">
      <c r="A9" s="113"/>
      <c r="B9" s="828" t="s">
        <v>274</v>
      </c>
      <c r="C9" s="829"/>
      <c r="D9" s="397"/>
      <c r="E9" s="397"/>
      <c r="F9" s="397"/>
      <c r="G9" s="397"/>
      <c r="H9" s="397"/>
      <c r="I9" s="397"/>
      <c r="J9" s="397"/>
      <c r="K9" s="397"/>
      <c r="L9" s="397"/>
      <c r="M9" s="397"/>
      <c r="N9" s="397"/>
      <c r="O9" s="397"/>
      <c r="P9" s="397"/>
      <c r="Q9" s="397"/>
      <c r="R9" s="397"/>
      <c r="S9" s="397"/>
      <c r="T9" s="397"/>
      <c r="U9" s="397"/>
      <c r="V9" s="397"/>
      <c r="W9" s="397"/>
      <c r="X9" s="397"/>
      <c r="Y9" s="397"/>
      <c r="Z9" s="397"/>
      <c r="AA9" s="397"/>
      <c r="AB9" s="397"/>
      <c r="AC9" s="397"/>
      <c r="AD9" s="397"/>
      <c r="AE9" s="397"/>
      <c r="AF9" s="397"/>
      <c r="AG9" s="397"/>
      <c r="AH9" s="398"/>
      <c r="AI9" s="319"/>
      <c r="AJ9" s="123"/>
      <c r="AK9" s="60"/>
      <c r="AL9" s="46"/>
      <c r="AM9"/>
      <c r="AN9"/>
    </row>
    <row r="10" spans="1:40" s="3" customFormat="1" ht="22.7" customHeight="1" x14ac:dyDescent="0.2">
      <c r="A10" s="113"/>
      <c r="B10" s="830" t="s">
        <v>275</v>
      </c>
      <c r="C10" s="831"/>
      <c r="D10" s="397"/>
      <c r="E10" s="397"/>
      <c r="F10" s="397"/>
      <c r="G10" s="397"/>
      <c r="H10" s="397"/>
      <c r="I10" s="397"/>
      <c r="J10" s="397"/>
      <c r="K10" s="397"/>
      <c r="L10" s="397"/>
      <c r="M10" s="397"/>
      <c r="N10" s="397"/>
      <c r="O10" s="397"/>
      <c r="P10" s="397"/>
      <c r="Q10" s="397"/>
      <c r="R10" s="397"/>
      <c r="S10" s="397"/>
      <c r="T10" s="397"/>
      <c r="U10" s="397"/>
      <c r="V10" s="397"/>
      <c r="W10" s="397"/>
      <c r="X10" s="397"/>
      <c r="Y10" s="397"/>
      <c r="Z10" s="397"/>
      <c r="AA10" s="397"/>
      <c r="AB10" s="397"/>
      <c r="AC10" s="397"/>
      <c r="AD10" s="397"/>
      <c r="AE10" s="397"/>
      <c r="AF10" s="397"/>
      <c r="AG10" s="397"/>
      <c r="AH10" s="398"/>
      <c r="AI10" s="319"/>
      <c r="AJ10" s="123"/>
      <c r="AK10" s="70"/>
      <c r="AL10" s="46"/>
      <c r="AM10"/>
      <c r="AN10"/>
    </row>
    <row r="11" spans="1:40" s="3" customFormat="1" ht="22.7" customHeight="1" x14ac:dyDescent="0.2">
      <c r="A11" s="113"/>
      <c r="B11" s="828" t="s">
        <v>274</v>
      </c>
      <c r="C11" s="829"/>
      <c r="D11" s="397"/>
      <c r="E11" s="397"/>
      <c r="F11" s="397"/>
      <c r="G11" s="397"/>
      <c r="H11" s="397"/>
      <c r="I11" s="397"/>
      <c r="J11" s="397"/>
      <c r="K11" s="397"/>
      <c r="L11" s="397"/>
      <c r="M11" s="397"/>
      <c r="N11" s="397"/>
      <c r="O11" s="397"/>
      <c r="P11" s="397"/>
      <c r="Q11" s="397"/>
      <c r="R11" s="397"/>
      <c r="S11" s="397"/>
      <c r="T11" s="397"/>
      <c r="U11" s="397"/>
      <c r="V11" s="397"/>
      <c r="W11" s="397"/>
      <c r="X11" s="397"/>
      <c r="Y11" s="397"/>
      <c r="Z11" s="397"/>
      <c r="AA11" s="397"/>
      <c r="AB11" s="397"/>
      <c r="AC11" s="397"/>
      <c r="AD11" s="397"/>
      <c r="AE11" s="397"/>
      <c r="AF11" s="397"/>
      <c r="AG11" s="397"/>
      <c r="AH11" s="398"/>
      <c r="AI11" s="319"/>
      <c r="AJ11" s="80"/>
      <c r="AK11" s="58"/>
      <c r="AL11" s="56"/>
      <c r="AM11" s="10"/>
      <c r="AN11"/>
    </row>
    <row r="12" spans="1:40" s="3" customFormat="1" ht="22.7" customHeight="1" x14ac:dyDescent="0.2">
      <c r="A12" s="113"/>
      <c r="B12" s="830" t="s">
        <v>275</v>
      </c>
      <c r="C12" s="831"/>
      <c r="D12" s="397"/>
      <c r="E12" s="397"/>
      <c r="F12" s="397"/>
      <c r="G12" s="397"/>
      <c r="H12" s="397"/>
      <c r="I12" s="397"/>
      <c r="J12" s="397"/>
      <c r="K12" s="397"/>
      <c r="L12" s="397"/>
      <c r="M12" s="397"/>
      <c r="N12" s="397"/>
      <c r="O12" s="397"/>
      <c r="P12" s="397"/>
      <c r="Q12" s="397"/>
      <c r="R12" s="397"/>
      <c r="S12" s="397"/>
      <c r="T12" s="397"/>
      <c r="U12" s="397"/>
      <c r="V12" s="397"/>
      <c r="W12" s="397"/>
      <c r="X12" s="397"/>
      <c r="Y12" s="397"/>
      <c r="Z12" s="397"/>
      <c r="AA12" s="397"/>
      <c r="AB12" s="397"/>
      <c r="AC12" s="397"/>
      <c r="AD12" s="397"/>
      <c r="AE12" s="397"/>
      <c r="AF12" s="397"/>
      <c r="AG12" s="397"/>
      <c r="AH12" s="398"/>
      <c r="AI12" s="319"/>
      <c r="AJ12" s="80"/>
      <c r="AK12" s="58"/>
      <c r="AL12" s="56"/>
      <c r="AM12" s="10"/>
      <c r="AN12"/>
    </row>
    <row r="13" spans="1:40" s="3" customFormat="1" ht="22.7" customHeight="1" thickBot="1" x14ac:dyDescent="0.25">
      <c r="A13" s="115"/>
      <c r="B13" s="797" t="str">
        <f>B_PrZeit</f>
        <v>Präsenzzeit</v>
      </c>
      <c r="C13" s="790"/>
      <c r="D13" s="315">
        <f t="shared" ref="D13:AH13" si="2">24*(D6-D5+D8-D7+D10-D9+D12-D11)*D88</f>
        <v>0</v>
      </c>
      <c r="E13" s="315">
        <f t="shared" si="2"/>
        <v>0</v>
      </c>
      <c r="F13" s="315">
        <f t="shared" si="2"/>
        <v>0</v>
      </c>
      <c r="G13" s="315">
        <f t="shared" si="2"/>
        <v>0</v>
      </c>
      <c r="H13" s="315">
        <f t="shared" si="2"/>
        <v>0</v>
      </c>
      <c r="I13" s="315">
        <f t="shared" si="2"/>
        <v>0</v>
      </c>
      <c r="J13" s="315">
        <f t="shared" si="2"/>
        <v>0</v>
      </c>
      <c r="K13" s="315">
        <f t="shared" si="2"/>
        <v>0</v>
      </c>
      <c r="L13" s="315">
        <f t="shared" si="2"/>
        <v>0</v>
      </c>
      <c r="M13" s="315">
        <f t="shared" si="2"/>
        <v>0</v>
      </c>
      <c r="N13" s="315">
        <f t="shared" si="2"/>
        <v>0</v>
      </c>
      <c r="O13" s="315">
        <f t="shared" si="2"/>
        <v>0</v>
      </c>
      <c r="P13" s="315">
        <f t="shared" si="2"/>
        <v>0</v>
      </c>
      <c r="Q13" s="315">
        <f t="shared" si="2"/>
        <v>0</v>
      </c>
      <c r="R13" s="315">
        <f t="shared" si="2"/>
        <v>0</v>
      </c>
      <c r="S13" s="315">
        <f t="shared" si="2"/>
        <v>0</v>
      </c>
      <c r="T13" s="315">
        <f t="shared" si="2"/>
        <v>0</v>
      </c>
      <c r="U13" s="315">
        <f t="shared" si="2"/>
        <v>0</v>
      </c>
      <c r="V13" s="315">
        <f t="shared" si="2"/>
        <v>0</v>
      </c>
      <c r="W13" s="315">
        <f t="shared" si="2"/>
        <v>0</v>
      </c>
      <c r="X13" s="315">
        <f t="shared" si="2"/>
        <v>0</v>
      </c>
      <c r="Y13" s="315">
        <f t="shared" si="2"/>
        <v>0</v>
      </c>
      <c r="Z13" s="315">
        <f t="shared" si="2"/>
        <v>0</v>
      </c>
      <c r="AA13" s="315">
        <f t="shared" si="2"/>
        <v>0</v>
      </c>
      <c r="AB13" s="315">
        <f t="shared" si="2"/>
        <v>0</v>
      </c>
      <c r="AC13" s="315">
        <f t="shared" si="2"/>
        <v>0</v>
      </c>
      <c r="AD13" s="315">
        <f t="shared" si="2"/>
        <v>0</v>
      </c>
      <c r="AE13" s="315">
        <f t="shared" si="2"/>
        <v>0</v>
      </c>
      <c r="AF13" s="315">
        <f t="shared" si="2"/>
        <v>0</v>
      </c>
      <c r="AG13" s="315">
        <f t="shared" si="2"/>
        <v>0</v>
      </c>
      <c r="AH13" s="318">
        <f t="shared" si="2"/>
        <v>0</v>
      </c>
      <c r="AI13" s="320"/>
      <c r="AJ13" s="110"/>
      <c r="AK13" s="58"/>
      <c r="AL13" s="56"/>
      <c r="AM13" s="10"/>
      <c r="AN13"/>
    </row>
    <row r="14" spans="1:40" s="2" customFormat="1" ht="22.7" customHeight="1" x14ac:dyDescent="0.2">
      <c r="A14" s="116"/>
      <c r="B14" s="352" t="str">
        <f>B_TotalAZist</f>
        <v>Total Arbeitszeit (IST)</v>
      </c>
      <c r="C14" s="825" t="str">
        <f>B_Utraege</f>
        <v>&lt;&lt;&lt;  Überträge
&amp; Jahresanspruch</v>
      </c>
      <c r="D14" s="350">
        <f>IF(D13+D35&gt;=D15,D13+D35,MIN(D13+D35+SUM(D20,D22:D34),IF(D15&lt;0,0,D15)))*D84</f>
        <v>0</v>
      </c>
      <c r="E14" s="350">
        <f t="shared" ref="E14:AH14" si="3">IF(E13+E35&gt;=E15,E13+E35,MIN(E13+E35+SUM(E20,E22:E34),IF(E15&lt;0,0,E15)))*E84</f>
        <v>0</v>
      </c>
      <c r="F14" s="350">
        <f t="shared" si="3"/>
        <v>0</v>
      </c>
      <c r="G14" s="350">
        <f t="shared" si="3"/>
        <v>0</v>
      </c>
      <c r="H14" s="350">
        <f t="shared" si="3"/>
        <v>0</v>
      </c>
      <c r="I14" s="350">
        <f t="shared" si="3"/>
        <v>0</v>
      </c>
      <c r="J14" s="350">
        <f t="shared" si="3"/>
        <v>0</v>
      </c>
      <c r="K14" s="350">
        <f t="shared" si="3"/>
        <v>0</v>
      </c>
      <c r="L14" s="350">
        <f t="shared" si="3"/>
        <v>0</v>
      </c>
      <c r="M14" s="350">
        <f t="shared" si="3"/>
        <v>0</v>
      </c>
      <c r="N14" s="350">
        <f t="shared" si="3"/>
        <v>0</v>
      </c>
      <c r="O14" s="350">
        <f t="shared" si="3"/>
        <v>0</v>
      </c>
      <c r="P14" s="350">
        <f t="shared" si="3"/>
        <v>0</v>
      </c>
      <c r="Q14" s="350">
        <f t="shared" si="3"/>
        <v>0</v>
      </c>
      <c r="R14" s="350">
        <f t="shared" si="3"/>
        <v>0</v>
      </c>
      <c r="S14" s="350">
        <f t="shared" si="3"/>
        <v>0</v>
      </c>
      <c r="T14" s="350">
        <f t="shared" si="3"/>
        <v>0</v>
      </c>
      <c r="U14" s="350">
        <f t="shared" si="3"/>
        <v>0</v>
      </c>
      <c r="V14" s="350">
        <f t="shared" si="3"/>
        <v>0</v>
      </c>
      <c r="W14" s="350">
        <f t="shared" si="3"/>
        <v>0</v>
      </c>
      <c r="X14" s="350">
        <f t="shared" si="3"/>
        <v>0</v>
      </c>
      <c r="Y14" s="350">
        <f t="shared" si="3"/>
        <v>0</v>
      </c>
      <c r="Z14" s="350">
        <f t="shared" si="3"/>
        <v>0</v>
      </c>
      <c r="AA14" s="350">
        <f t="shared" si="3"/>
        <v>0</v>
      </c>
      <c r="AB14" s="350">
        <f t="shared" si="3"/>
        <v>0</v>
      </c>
      <c r="AC14" s="350">
        <f t="shared" si="3"/>
        <v>0</v>
      </c>
      <c r="AD14" s="350">
        <f t="shared" si="3"/>
        <v>0</v>
      </c>
      <c r="AE14" s="350">
        <f t="shared" si="3"/>
        <v>0</v>
      </c>
      <c r="AF14" s="350">
        <f t="shared" si="3"/>
        <v>0</v>
      </c>
      <c r="AG14" s="350">
        <f t="shared" si="3"/>
        <v>0</v>
      </c>
      <c r="AH14" s="350">
        <f t="shared" si="3"/>
        <v>0</v>
      </c>
      <c r="AI14" s="247">
        <f>SUMIF($D$82:$AH$82,1,D14:AH14)</f>
        <v>0</v>
      </c>
      <c r="AJ14" s="244">
        <f>AI14-AI15</f>
        <v>-193.20000000000007</v>
      </c>
      <c r="AK14" s="59"/>
      <c r="AL14" s="56"/>
      <c r="AM14" s="10"/>
      <c r="AN14" s="15"/>
    </row>
    <row r="15" spans="1:40" s="3" customFormat="1" ht="22.7" customHeight="1" x14ac:dyDescent="0.2">
      <c r="A15" s="117"/>
      <c r="B15" s="352" t="str">
        <f>B_NettoSollAZ</f>
        <v>Netto-SOLL-Arbeitszeit</v>
      </c>
      <c r="C15" s="826"/>
      <c r="D15" s="245">
        <f>ROUND(D16-D19,2)</f>
        <v>8.4</v>
      </c>
      <c r="E15" s="245">
        <f t="shared" ref="E15:AE15" si="4">ROUND(E16-E19,2)</f>
        <v>8.4</v>
      </c>
      <c r="F15" s="245">
        <f t="shared" si="4"/>
        <v>8.4</v>
      </c>
      <c r="G15" s="245">
        <f t="shared" si="4"/>
        <v>8.4</v>
      </c>
      <c r="H15" s="245">
        <f t="shared" si="4"/>
        <v>8.4</v>
      </c>
      <c r="I15" s="245">
        <f t="shared" si="4"/>
        <v>0</v>
      </c>
      <c r="J15" s="245">
        <f t="shared" si="4"/>
        <v>0</v>
      </c>
      <c r="K15" s="245">
        <f t="shared" si="4"/>
        <v>8.4</v>
      </c>
      <c r="L15" s="245">
        <f t="shared" si="4"/>
        <v>8.4</v>
      </c>
      <c r="M15" s="245">
        <f t="shared" si="4"/>
        <v>8.4</v>
      </c>
      <c r="N15" s="245">
        <f t="shared" si="4"/>
        <v>8.4</v>
      </c>
      <c r="O15" s="245">
        <f t="shared" si="4"/>
        <v>8.4</v>
      </c>
      <c r="P15" s="245">
        <f t="shared" si="4"/>
        <v>0</v>
      </c>
      <c r="Q15" s="245">
        <f t="shared" si="4"/>
        <v>0</v>
      </c>
      <c r="R15" s="245">
        <f t="shared" si="4"/>
        <v>8.4</v>
      </c>
      <c r="S15" s="245">
        <f t="shared" si="4"/>
        <v>8.4</v>
      </c>
      <c r="T15" s="245">
        <f t="shared" si="4"/>
        <v>8.4</v>
      </c>
      <c r="U15" s="245">
        <f t="shared" si="4"/>
        <v>8.4</v>
      </c>
      <c r="V15" s="245">
        <f t="shared" si="4"/>
        <v>8.4</v>
      </c>
      <c r="W15" s="245">
        <f t="shared" si="4"/>
        <v>0</v>
      </c>
      <c r="X15" s="245">
        <f t="shared" si="4"/>
        <v>0</v>
      </c>
      <c r="Y15" s="245">
        <f t="shared" si="4"/>
        <v>8.4</v>
      </c>
      <c r="Z15" s="245">
        <f t="shared" si="4"/>
        <v>8.4</v>
      </c>
      <c r="AA15" s="245">
        <f t="shared" si="4"/>
        <v>8.4</v>
      </c>
      <c r="AB15" s="245">
        <f t="shared" si="4"/>
        <v>8.4</v>
      </c>
      <c r="AC15" s="245">
        <f t="shared" si="4"/>
        <v>8.4</v>
      </c>
      <c r="AD15" s="245">
        <f t="shared" si="4"/>
        <v>0</v>
      </c>
      <c r="AE15" s="245">
        <f t="shared" si="4"/>
        <v>0</v>
      </c>
      <c r="AF15" s="245">
        <f>IF(AF$38=4,0,ROUND(AF16-AF19,2))</f>
        <v>8.4</v>
      </c>
      <c r="AG15" s="245">
        <f t="shared" ref="AG15:AH15" si="5">IF(AG$38=4,0,ROUND(AG16-AG19,2))</f>
        <v>8.4</v>
      </c>
      <c r="AH15" s="245">
        <f t="shared" si="5"/>
        <v>8.4</v>
      </c>
      <c r="AI15" s="247">
        <f>SUMIF($D$82:$AH$82,1,D15:AH15)</f>
        <v>193.20000000000007</v>
      </c>
      <c r="AJ15" s="248"/>
      <c r="AK15" s="58"/>
      <c r="AL15" s="56"/>
      <c r="AM15" s="10"/>
      <c r="AN15"/>
    </row>
    <row r="16" spans="1:40" s="3" customFormat="1" ht="22.7" customHeight="1" x14ac:dyDescent="0.2">
      <c r="A16" s="117"/>
      <c r="B16" s="352" t="str">
        <f>B_BruttoSollAZ</f>
        <v>Brutto-SOLL-Arb.zeit</v>
      </c>
      <c r="C16" s="826"/>
      <c r="D16" s="245">
        <f t="shared" ref="D16:AE16" si="6">VLOOKUP(D3,VSA_Kalender,16)</f>
        <v>8.4</v>
      </c>
      <c r="E16" s="245">
        <f t="shared" si="6"/>
        <v>8.4</v>
      </c>
      <c r="F16" s="245">
        <f t="shared" si="6"/>
        <v>8.4</v>
      </c>
      <c r="G16" s="245">
        <f t="shared" si="6"/>
        <v>8.4</v>
      </c>
      <c r="H16" s="245">
        <f t="shared" si="6"/>
        <v>8.4</v>
      </c>
      <c r="I16" s="245">
        <f t="shared" si="6"/>
        <v>0</v>
      </c>
      <c r="J16" s="245">
        <f t="shared" si="6"/>
        <v>0</v>
      </c>
      <c r="K16" s="245">
        <f t="shared" si="6"/>
        <v>8.4</v>
      </c>
      <c r="L16" s="245">
        <f t="shared" si="6"/>
        <v>8.4</v>
      </c>
      <c r="M16" s="245">
        <f t="shared" si="6"/>
        <v>8.4</v>
      </c>
      <c r="N16" s="245">
        <f t="shared" si="6"/>
        <v>8.4</v>
      </c>
      <c r="O16" s="245">
        <f t="shared" si="6"/>
        <v>8.4</v>
      </c>
      <c r="P16" s="245">
        <f t="shared" si="6"/>
        <v>0</v>
      </c>
      <c r="Q16" s="245">
        <f t="shared" si="6"/>
        <v>0</v>
      </c>
      <c r="R16" s="245">
        <f t="shared" si="6"/>
        <v>8.4</v>
      </c>
      <c r="S16" s="245">
        <f t="shared" si="6"/>
        <v>8.4</v>
      </c>
      <c r="T16" s="245">
        <f t="shared" si="6"/>
        <v>8.4</v>
      </c>
      <c r="U16" s="245">
        <f t="shared" si="6"/>
        <v>8.4</v>
      </c>
      <c r="V16" s="245">
        <f t="shared" si="6"/>
        <v>8.4</v>
      </c>
      <c r="W16" s="245">
        <f t="shared" si="6"/>
        <v>0</v>
      </c>
      <c r="X16" s="245">
        <f t="shared" si="6"/>
        <v>0</v>
      </c>
      <c r="Y16" s="245">
        <f t="shared" si="6"/>
        <v>8.4</v>
      </c>
      <c r="Z16" s="245">
        <f t="shared" si="6"/>
        <v>8.4</v>
      </c>
      <c r="AA16" s="245">
        <f t="shared" si="6"/>
        <v>8.4</v>
      </c>
      <c r="AB16" s="245">
        <f t="shared" si="6"/>
        <v>8.4</v>
      </c>
      <c r="AC16" s="245">
        <f t="shared" si="6"/>
        <v>8.4</v>
      </c>
      <c r="AD16" s="245">
        <f t="shared" si="6"/>
        <v>0</v>
      </c>
      <c r="AE16" s="245">
        <f t="shared" si="6"/>
        <v>0</v>
      </c>
      <c r="AF16" s="245">
        <f>IF(AF$38=4,0,VLOOKUP(AF3,VSA_Kalender,16))</f>
        <v>8.4</v>
      </c>
      <c r="AG16" s="245">
        <f>IF(AG$38=4,0,VLOOKUP(AG3,VSA_Kalender,16))</f>
        <v>8.4</v>
      </c>
      <c r="AH16" s="245">
        <f>IF(AH$38=4,0,VLOOKUP(AH3,VSA_Kalender,16))</f>
        <v>8.4</v>
      </c>
      <c r="AI16" s="247"/>
      <c r="AJ16" s="248"/>
      <c r="AK16" s="58"/>
      <c r="AL16" s="56"/>
      <c r="AM16" s="10"/>
      <c r="AN16"/>
    </row>
    <row r="17" spans="1:40" s="3" customFormat="1" ht="22.7" customHeight="1" x14ac:dyDescent="0.2">
      <c r="A17" s="117"/>
      <c r="B17" s="352" t="str">
        <f>B_MehrMinder</f>
        <v>Mehr-/Minderleistung</v>
      </c>
      <c r="C17" s="827"/>
      <c r="D17" s="245">
        <f t="shared" ref="D17:AH17" ca="1" si="7">(SL_BisDatum&gt;=D3)*ROUND(D14-D15,2)</f>
        <v>0</v>
      </c>
      <c r="E17" s="245">
        <f t="shared" ca="1" si="7"/>
        <v>0</v>
      </c>
      <c r="F17" s="245">
        <f t="shared" ca="1" si="7"/>
        <v>0</v>
      </c>
      <c r="G17" s="245">
        <f t="shared" ca="1" si="7"/>
        <v>0</v>
      </c>
      <c r="H17" s="245">
        <f t="shared" ca="1" si="7"/>
        <v>0</v>
      </c>
      <c r="I17" s="245">
        <f t="shared" ca="1" si="7"/>
        <v>0</v>
      </c>
      <c r="J17" s="245">
        <f t="shared" ca="1" si="7"/>
        <v>0</v>
      </c>
      <c r="K17" s="245">
        <f t="shared" ca="1" si="7"/>
        <v>0</v>
      </c>
      <c r="L17" s="245">
        <f t="shared" ca="1" si="7"/>
        <v>0</v>
      </c>
      <c r="M17" s="245">
        <f t="shared" ca="1" si="7"/>
        <v>0</v>
      </c>
      <c r="N17" s="245">
        <f t="shared" ca="1" si="7"/>
        <v>0</v>
      </c>
      <c r="O17" s="245">
        <f t="shared" ca="1" si="7"/>
        <v>0</v>
      </c>
      <c r="P17" s="245">
        <f t="shared" ca="1" si="7"/>
        <v>0</v>
      </c>
      <c r="Q17" s="245">
        <f t="shared" ca="1" si="7"/>
        <v>0</v>
      </c>
      <c r="R17" s="245">
        <f t="shared" ca="1" si="7"/>
        <v>0</v>
      </c>
      <c r="S17" s="245">
        <f t="shared" ca="1" si="7"/>
        <v>0</v>
      </c>
      <c r="T17" s="245">
        <f t="shared" ca="1" si="7"/>
        <v>0</v>
      </c>
      <c r="U17" s="245">
        <f t="shared" ca="1" si="7"/>
        <v>0</v>
      </c>
      <c r="V17" s="245">
        <f t="shared" ca="1" si="7"/>
        <v>0</v>
      </c>
      <c r="W17" s="245">
        <f t="shared" ca="1" si="7"/>
        <v>0</v>
      </c>
      <c r="X17" s="245">
        <f t="shared" ca="1" si="7"/>
        <v>0</v>
      </c>
      <c r="Y17" s="245">
        <f t="shared" ca="1" si="7"/>
        <v>0</v>
      </c>
      <c r="Z17" s="245">
        <f t="shared" ca="1" si="7"/>
        <v>0</v>
      </c>
      <c r="AA17" s="245">
        <f t="shared" ca="1" si="7"/>
        <v>0</v>
      </c>
      <c r="AB17" s="245">
        <f t="shared" ca="1" si="7"/>
        <v>0</v>
      </c>
      <c r="AC17" s="245">
        <f t="shared" ca="1" si="7"/>
        <v>0</v>
      </c>
      <c r="AD17" s="245">
        <f t="shared" ca="1" si="7"/>
        <v>0</v>
      </c>
      <c r="AE17" s="245">
        <f t="shared" ca="1" si="7"/>
        <v>0</v>
      </c>
      <c r="AF17" s="245">
        <f t="shared" ca="1" si="7"/>
        <v>0</v>
      </c>
      <c r="AG17" s="245">
        <f t="shared" ca="1" si="7"/>
        <v>0</v>
      </c>
      <c r="AH17" s="245">
        <f t="shared" ca="1" si="7"/>
        <v>0</v>
      </c>
      <c r="AI17" s="249" t="str">
        <f>B_Total</f>
        <v>Total</v>
      </c>
      <c r="AJ17" s="250" t="str">
        <f>B_Vortrag</f>
        <v>Vortrag</v>
      </c>
      <c r="AK17" s="58"/>
      <c r="AL17" s="56"/>
      <c r="AM17" s="10"/>
      <c r="AN17" s="10"/>
    </row>
    <row r="18" spans="1:40" s="3" customFormat="1" ht="22.7" customHeight="1" x14ac:dyDescent="0.2">
      <c r="A18" s="117"/>
      <c r="B18" s="353" t="str">
        <f>B_AZSaldo</f>
        <v>AZ - Saldo</v>
      </c>
      <c r="C18" s="246">
        <f ca="1">VLOOKUP(ROW(),VSA_Uebertrag,$A$1+3)</f>
        <v>-50.4</v>
      </c>
      <c r="D18" s="245">
        <f t="shared" ref="D18:AH18" ca="1" si="8">IFERROR((C18+D17)*(D3&lt;=SL_BisDatum)*VLOOKUP(D3,VSA_Kalender,21,FALSE),0)</f>
        <v>0</v>
      </c>
      <c r="E18" s="245">
        <f t="shared" ca="1" si="8"/>
        <v>0</v>
      </c>
      <c r="F18" s="245">
        <f t="shared" ca="1" si="8"/>
        <v>0</v>
      </c>
      <c r="G18" s="245">
        <f t="shared" ca="1" si="8"/>
        <v>0</v>
      </c>
      <c r="H18" s="245">
        <f t="shared" ca="1" si="8"/>
        <v>0</v>
      </c>
      <c r="I18" s="245">
        <f t="shared" ca="1" si="8"/>
        <v>0</v>
      </c>
      <c r="J18" s="245">
        <f t="shared" ca="1" si="8"/>
        <v>0</v>
      </c>
      <c r="K18" s="245">
        <f t="shared" ca="1" si="8"/>
        <v>0</v>
      </c>
      <c r="L18" s="245">
        <f t="shared" ca="1" si="8"/>
        <v>0</v>
      </c>
      <c r="M18" s="245">
        <f t="shared" ca="1" si="8"/>
        <v>0</v>
      </c>
      <c r="N18" s="245">
        <f t="shared" ca="1" si="8"/>
        <v>0</v>
      </c>
      <c r="O18" s="245">
        <f t="shared" ca="1" si="8"/>
        <v>0</v>
      </c>
      <c r="P18" s="245">
        <f t="shared" ca="1" si="8"/>
        <v>0</v>
      </c>
      <c r="Q18" s="245">
        <f t="shared" ca="1" si="8"/>
        <v>0</v>
      </c>
      <c r="R18" s="245">
        <f t="shared" ca="1" si="8"/>
        <v>0</v>
      </c>
      <c r="S18" s="245">
        <f t="shared" ca="1" si="8"/>
        <v>0</v>
      </c>
      <c r="T18" s="245">
        <f t="shared" ca="1" si="8"/>
        <v>0</v>
      </c>
      <c r="U18" s="245">
        <f t="shared" ca="1" si="8"/>
        <v>0</v>
      </c>
      <c r="V18" s="245">
        <f t="shared" ca="1" si="8"/>
        <v>0</v>
      </c>
      <c r="W18" s="245">
        <f t="shared" ca="1" si="8"/>
        <v>0</v>
      </c>
      <c r="X18" s="245">
        <f t="shared" ca="1" si="8"/>
        <v>0</v>
      </c>
      <c r="Y18" s="245">
        <f t="shared" ca="1" si="8"/>
        <v>0</v>
      </c>
      <c r="Z18" s="245">
        <f t="shared" ca="1" si="8"/>
        <v>0</v>
      </c>
      <c r="AA18" s="245">
        <f t="shared" ca="1" si="8"/>
        <v>0</v>
      </c>
      <c r="AB18" s="245">
        <f t="shared" ca="1" si="8"/>
        <v>0</v>
      </c>
      <c r="AC18" s="245">
        <f t="shared" ca="1" si="8"/>
        <v>0</v>
      </c>
      <c r="AD18" s="245">
        <f t="shared" ca="1" si="8"/>
        <v>0</v>
      </c>
      <c r="AE18" s="245">
        <f t="shared" ca="1" si="8"/>
        <v>0</v>
      </c>
      <c r="AF18" s="245">
        <f t="shared" ca="1" si="8"/>
        <v>0</v>
      </c>
      <c r="AG18" s="245">
        <f t="shared" ca="1" si="8"/>
        <v>0</v>
      </c>
      <c r="AH18" s="245">
        <f t="shared" ca="1" si="8"/>
        <v>0</v>
      </c>
      <c r="AI18" s="245"/>
      <c r="AJ18" s="251">
        <f ca="1">SUMIF($D$82:$AH$82,1,D17:AH17)+C18</f>
        <v>-50.4</v>
      </c>
      <c r="AK18" s="58"/>
      <c r="AL18" s="56"/>
      <c r="AM18" s="10"/>
      <c r="AN18"/>
    </row>
    <row r="19" spans="1:40" s="3" customFormat="1" ht="22.7" customHeight="1" x14ac:dyDescent="0.2">
      <c r="A19" s="117"/>
      <c r="B19" s="353" t="str">
        <f>B_FTA</f>
        <v>Feiertagsanspruch</v>
      </c>
      <c r="C19" s="246">
        <v>0</v>
      </c>
      <c r="D19" s="350">
        <f t="shared" ref="D19:AE19" si="9">VLOOKUP(D3,VSA_Kalender,14)</f>
        <v>0</v>
      </c>
      <c r="E19" s="350">
        <f t="shared" si="9"/>
        <v>0</v>
      </c>
      <c r="F19" s="350">
        <f t="shared" si="9"/>
        <v>0</v>
      </c>
      <c r="G19" s="350">
        <f t="shared" si="9"/>
        <v>0</v>
      </c>
      <c r="H19" s="350">
        <f t="shared" si="9"/>
        <v>0</v>
      </c>
      <c r="I19" s="350">
        <f t="shared" si="9"/>
        <v>0</v>
      </c>
      <c r="J19" s="350">
        <f t="shared" si="9"/>
        <v>0</v>
      </c>
      <c r="K19" s="350">
        <f t="shared" si="9"/>
        <v>0</v>
      </c>
      <c r="L19" s="350">
        <f t="shared" si="9"/>
        <v>0</v>
      </c>
      <c r="M19" s="350">
        <f t="shared" si="9"/>
        <v>0</v>
      </c>
      <c r="N19" s="350">
        <f t="shared" si="9"/>
        <v>0</v>
      </c>
      <c r="O19" s="350">
        <f t="shared" si="9"/>
        <v>0</v>
      </c>
      <c r="P19" s="350">
        <f t="shared" si="9"/>
        <v>0</v>
      </c>
      <c r="Q19" s="350">
        <f t="shared" si="9"/>
        <v>0</v>
      </c>
      <c r="R19" s="350">
        <f t="shared" si="9"/>
        <v>0</v>
      </c>
      <c r="S19" s="350">
        <f t="shared" si="9"/>
        <v>0</v>
      </c>
      <c r="T19" s="350">
        <f t="shared" si="9"/>
        <v>0</v>
      </c>
      <c r="U19" s="350">
        <f t="shared" si="9"/>
        <v>0</v>
      </c>
      <c r="V19" s="350">
        <f t="shared" si="9"/>
        <v>0</v>
      </c>
      <c r="W19" s="350">
        <f t="shared" si="9"/>
        <v>0</v>
      </c>
      <c r="X19" s="350">
        <f t="shared" si="9"/>
        <v>0</v>
      </c>
      <c r="Y19" s="350">
        <f t="shared" si="9"/>
        <v>0</v>
      </c>
      <c r="Z19" s="350">
        <f t="shared" si="9"/>
        <v>0</v>
      </c>
      <c r="AA19" s="350">
        <f t="shared" si="9"/>
        <v>0</v>
      </c>
      <c r="AB19" s="350">
        <f t="shared" si="9"/>
        <v>0</v>
      </c>
      <c r="AC19" s="350">
        <f t="shared" si="9"/>
        <v>0</v>
      </c>
      <c r="AD19" s="350">
        <f t="shared" si="9"/>
        <v>0</v>
      </c>
      <c r="AE19" s="350">
        <f t="shared" si="9"/>
        <v>0</v>
      </c>
      <c r="AF19" s="351">
        <f>IF(AF$38=4,0,VLOOKUP(AF3,VSA_Kalender,14))</f>
        <v>0</v>
      </c>
      <c r="AG19" s="351">
        <f>IF(AG$38=4,0,VLOOKUP(AG3,VSA_Kalender,14))</f>
        <v>0</v>
      </c>
      <c r="AH19" s="351">
        <f>IF(AH$38=4,0,VLOOKUP(AH3,VSA_Kalender,14))</f>
        <v>0</v>
      </c>
      <c r="AI19" s="247">
        <f>SUM(D19:AH19)</f>
        <v>0</v>
      </c>
      <c r="AJ19" s="357"/>
      <c r="AK19" s="61"/>
      <c r="AL19" s="56"/>
      <c r="AM19" s="10"/>
      <c r="AN19" s="10"/>
    </row>
    <row r="20" spans="1:40" s="3" customFormat="1" ht="22.7" customHeight="1" x14ac:dyDescent="0.2">
      <c r="A20" s="117"/>
      <c r="B20" s="353" t="str">
        <f>B_Ferien</f>
        <v>Ferien</v>
      </c>
      <c r="C20" s="246">
        <f t="shared" ref="C20:C36" si="10">VLOOKUP(ROW(),VSA_Uebertrag,$A$1+3)</f>
        <v>0</v>
      </c>
      <c r="D20" s="314"/>
      <c r="E20" s="314"/>
      <c r="F20" s="314"/>
      <c r="G20" s="314"/>
      <c r="H20" s="314"/>
      <c r="I20" s="314"/>
      <c r="J20" s="314"/>
      <c r="K20" s="314"/>
      <c r="L20" s="314"/>
      <c r="M20" s="314"/>
      <c r="N20" s="314"/>
      <c r="O20" s="314"/>
      <c r="P20" s="314"/>
      <c r="Q20" s="314"/>
      <c r="R20" s="314"/>
      <c r="S20" s="314"/>
      <c r="T20" s="314"/>
      <c r="U20" s="314"/>
      <c r="V20" s="314"/>
      <c r="W20" s="314"/>
      <c r="X20" s="314"/>
      <c r="Y20" s="314"/>
      <c r="Z20" s="314"/>
      <c r="AA20" s="314"/>
      <c r="AB20" s="314"/>
      <c r="AC20" s="314"/>
      <c r="AD20" s="314"/>
      <c r="AE20" s="314"/>
      <c r="AF20" s="314"/>
      <c r="AG20" s="314"/>
      <c r="AH20" s="314"/>
      <c r="AI20" s="247">
        <f t="shared" ref="AI20:AI35" si="11">SUMIF($D$82:$AH$82,1,D20:AH20)</f>
        <v>0</v>
      </c>
      <c r="AJ20" s="252">
        <f>ROUND(C20-AI20,2)</f>
        <v>0</v>
      </c>
      <c r="AK20" s="818" t="s">
        <v>57</v>
      </c>
      <c r="AL20" s="56"/>
      <c r="AM20" s="10"/>
      <c r="AN20" s="10"/>
    </row>
    <row r="21" spans="1:40" s="3" customFormat="1" ht="22.7" customHeight="1" x14ac:dyDescent="0.2">
      <c r="A21" s="117"/>
      <c r="B21" s="353" t="str">
        <f>B_KompAZ</f>
        <v>Kompensation Arbeitstage</v>
      </c>
      <c r="C21" s="255">
        <f t="shared" si="10"/>
        <v>0</v>
      </c>
      <c r="D21" s="324"/>
      <c r="E21" s="324"/>
      <c r="F21" s="324"/>
      <c r="G21" s="324"/>
      <c r="H21" s="324"/>
      <c r="I21" s="324"/>
      <c r="J21" s="324"/>
      <c r="K21" s="324"/>
      <c r="L21" s="324"/>
      <c r="M21" s="324"/>
      <c r="N21" s="324"/>
      <c r="O21" s="324"/>
      <c r="P21" s="324"/>
      <c r="Q21" s="324"/>
      <c r="R21" s="324"/>
      <c r="S21" s="324"/>
      <c r="T21" s="324"/>
      <c r="U21" s="324"/>
      <c r="V21" s="324"/>
      <c r="W21" s="324"/>
      <c r="X21" s="324"/>
      <c r="Y21" s="324"/>
      <c r="Z21" s="324"/>
      <c r="AA21" s="324"/>
      <c r="AB21" s="324"/>
      <c r="AC21" s="324"/>
      <c r="AD21" s="324"/>
      <c r="AE21" s="324"/>
      <c r="AF21" s="324"/>
      <c r="AG21" s="324"/>
      <c r="AH21" s="324"/>
      <c r="AI21" s="253">
        <f t="shared" si="11"/>
        <v>0</v>
      </c>
      <c r="AJ21" s="254">
        <f>ROUND(A21+C21-AI21,0)</f>
        <v>0</v>
      </c>
      <c r="AK21" s="819"/>
      <c r="AL21" s="56"/>
      <c r="AM21" s="10"/>
      <c r="AN21" s="10"/>
    </row>
    <row r="22" spans="1:40" s="3" customFormat="1" ht="22.7" customHeight="1" x14ac:dyDescent="0.2">
      <c r="A22" s="117"/>
      <c r="B22" s="354" t="str">
        <f>B_Arzt</f>
        <v>Arztbesuch</v>
      </c>
      <c r="C22" s="246">
        <f t="shared" si="10"/>
        <v>0</v>
      </c>
      <c r="D22" s="314"/>
      <c r="E22" s="314"/>
      <c r="F22" s="314"/>
      <c r="G22" s="314"/>
      <c r="H22" s="314"/>
      <c r="I22" s="314"/>
      <c r="J22" s="314"/>
      <c r="K22" s="314"/>
      <c r="L22" s="314"/>
      <c r="M22" s="314"/>
      <c r="N22" s="314"/>
      <c r="O22" s="314"/>
      <c r="P22" s="314"/>
      <c r="Q22" s="314"/>
      <c r="R22" s="314"/>
      <c r="S22" s="314"/>
      <c r="T22" s="314"/>
      <c r="U22" s="314"/>
      <c r="V22" s="314"/>
      <c r="W22" s="314"/>
      <c r="X22" s="314"/>
      <c r="Y22" s="314"/>
      <c r="Z22" s="314"/>
      <c r="AA22" s="314"/>
      <c r="AB22" s="314"/>
      <c r="AC22" s="314"/>
      <c r="AD22" s="314"/>
      <c r="AE22" s="314"/>
      <c r="AF22" s="314"/>
      <c r="AG22" s="314"/>
      <c r="AH22" s="314"/>
      <c r="AI22" s="247">
        <f t="shared" si="11"/>
        <v>0</v>
      </c>
      <c r="AJ22" s="252">
        <f>ROUND(A22+C22+AI22,2)</f>
        <v>0</v>
      </c>
      <c r="AK22" s="819" t="s">
        <v>120</v>
      </c>
      <c r="AL22" s="56"/>
      <c r="AM22" s="10"/>
      <c r="AN22" s="10"/>
    </row>
    <row r="23" spans="1:40" s="3" customFormat="1" ht="22.7" customHeight="1" x14ac:dyDescent="0.2">
      <c r="A23" s="117"/>
      <c r="B23" s="353" t="str">
        <f>B_Krank</f>
        <v>Krankheit</v>
      </c>
      <c r="C23" s="246">
        <f t="shared" si="10"/>
        <v>0</v>
      </c>
      <c r="D23" s="314"/>
      <c r="E23" s="314"/>
      <c r="F23" s="314"/>
      <c r="G23" s="314"/>
      <c r="H23" s="314"/>
      <c r="I23" s="314"/>
      <c r="J23" s="314"/>
      <c r="K23" s="314"/>
      <c r="L23" s="314"/>
      <c r="M23" s="314"/>
      <c r="N23" s="314"/>
      <c r="O23" s="314"/>
      <c r="P23" s="314"/>
      <c r="Q23" s="314"/>
      <c r="R23" s="314"/>
      <c r="S23" s="314"/>
      <c r="T23" s="314"/>
      <c r="U23" s="314"/>
      <c r="V23" s="314"/>
      <c r="W23" s="314"/>
      <c r="X23" s="314"/>
      <c r="Y23" s="314"/>
      <c r="Z23" s="314"/>
      <c r="AA23" s="314"/>
      <c r="AB23" s="314"/>
      <c r="AC23" s="314"/>
      <c r="AD23" s="314"/>
      <c r="AE23" s="314"/>
      <c r="AF23" s="314"/>
      <c r="AG23" s="314"/>
      <c r="AH23" s="314"/>
      <c r="AI23" s="247">
        <f t="shared" si="11"/>
        <v>0</v>
      </c>
      <c r="AJ23" s="252">
        <f t="shared" ref="AJ23:AJ35" si="12">ROUND(A23+C23+AI23,2)</f>
        <v>0</v>
      </c>
      <c r="AK23" s="819"/>
      <c r="AL23" s="56"/>
      <c r="AM23" s="10"/>
      <c r="AN23" s="10"/>
    </row>
    <row r="24" spans="1:40" s="3" customFormat="1" ht="22.7" customHeight="1" x14ac:dyDescent="0.2">
      <c r="A24" s="117"/>
      <c r="B24" s="353" t="str">
        <f>B_BU</f>
        <v>Berufsunfall</v>
      </c>
      <c r="C24" s="246">
        <f t="shared" si="10"/>
        <v>0</v>
      </c>
      <c r="D24" s="314"/>
      <c r="E24" s="314"/>
      <c r="F24" s="314"/>
      <c r="G24" s="314"/>
      <c r="H24" s="314"/>
      <c r="I24" s="314"/>
      <c r="J24" s="314"/>
      <c r="K24" s="314"/>
      <c r="L24" s="314"/>
      <c r="M24" s="314"/>
      <c r="N24" s="314"/>
      <c r="O24" s="314"/>
      <c r="P24" s="314"/>
      <c r="Q24" s="314"/>
      <c r="R24" s="314"/>
      <c r="S24" s="314"/>
      <c r="T24" s="314"/>
      <c r="U24" s="314"/>
      <c r="V24" s="314"/>
      <c r="W24" s="314"/>
      <c r="X24" s="314"/>
      <c r="Y24" s="314"/>
      <c r="Z24" s="314"/>
      <c r="AA24" s="314"/>
      <c r="AB24" s="314"/>
      <c r="AC24" s="314"/>
      <c r="AD24" s="314"/>
      <c r="AE24" s="314"/>
      <c r="AF24" s="314"/>
      <c r="AG24" s="314"/>
      <c r="AH24" s="314"/>
      <c r="AI24" s="247">
        <f t="shared" si="11"/>
        <v>0</v>
      </c>
      <c r="AJ24" s="252">
        <f t="shared" si="12"/>
        <v>0</v>
      </c>
      <c r="AK24" s="819"/>
      <c r="AL24" s="56"/>
      <c r="AM24" s="10"/>
      <c r="AN24" s="10"/>
    </row>
    <row r="25" spans="1:40" s="3" customFormat="1" ht="22.7" customHeight="1" x14ac:dyDescent="0.2">
      <c r="A25" s="117"/>
      <c r="B25" s="353" t="str">
        <f>B_NBU</f>
        <v>Nichtberufsunfall</v>
      </c>
      <c r="C25" s="246">
        <f t="shared" si="10"/>
        <v>0</v>
      </c>
      <c r="D25" s="314"/>
      <c r="E25" s="314"/>
      <c r="F25" s="314"/>
      <c r="G25" s="314"/>
      <c r="H25" s="314"/>
      <c r="I25" s="314"/>
      <c r="J25" s="314"/>
      <c r="K25" s="314"/>
      <c r="L25" s="314"/>
      <c r="M25" s="314"/>
      <c r="N25" s="314"/>
      <c r="O25" s="314"/>
      <c r="P25" s="314"/>
      <c r="Q25" s="314"/>
      <c r="R25" s="314"/>
      <c r="S25" s="314"/>
      <c r="T25" s="314"/>
      <c r="U25" s="314"/>
      <c r="V25" s="314"/>
      <c r="W25" s="314"/>
      <c r="X25" s="314"/>
      <c r="Y25" s="314"/>
      <c r="Z25" s="314"/>
      <c r="AA25" s="314"/>
      <c r="AB25" s="314"/>
      <c r="AC25" s="314"/>
      <c r="AD25" s="314"/>
      <c r="AE25" s="314"/>
      <c r="AF25" s="314"/>
      <c r="AG25" s="314"/>
      <c r="AH25" s="314"/>
      <c r="AI25" s="247">
        <f t="shared" si="11"/>
        <v>0</v>
      </c>
      <c r="AJ25" s="252">
        <f t="shared" si="12"/>
        <v>0</v>
      </c>
      <c r="AK25" s="819"/>
      <c r="AL25" s="56"/>
      <c r="AM25" s="10"/>
      <c r="AN25" s="10"/>
    </row>
    <row r="26" spans="1:40" s="3" customFormat="1" ht="22.7" customHeight="1" x14ac:dyDescent="0.2">
      <c r="A26" s="117"/>
      <c r="B26" s="353" t="str">
        <f>B_MilZiv</f>
        <v>Militär / Zivilschutz</v>
      </c>
      <c r="C26" s="246">
        <f t="shared" si="10"/>
        <v>0</v>
      </c>
      <c r="D26" s="314"/>
      <c r="E26" s="314"/>
      <c r="F26" s="314"/>
      <c r="G26" s="314"/>
      <c r="H26" s="314"/>
      <c r="I26" s="314"/>
      <c r="J26" s="314"/>
      <c r="K26" s="314"/>
      <c r="L26" s="314"/>
      <c r="M26" s="314"/>
      <c r="N26" s="314"/>
      <c r="O26" s="314"/>
      <c r="P26" s="314"/>
      <c r="Q26" s="314"/>
      <c r="R26" s="314"/>
      <c r="S26" s="314"/>
      <c r="T26" s="314"/>
      <c r="U26" s="314"/>
      <c r="V26" s="314"/>
      <c r="W26" s="314"/>
      <c r="X26" s="314"/>
      <c r="Y26" s="314"/>
      <c r="Z26" s="314"/>
      <c r="AA26" s="314"/>
      <c r="AB26" s="314"/>
      <c r="AC26" s="314"/>
      <c r="AD26" s="314"/>
      <c r="AE26" s="314"/>
      <c r="AF26" s="314"/>
      <c r="AG26" s="314"/>
      <c r="AH26" s="314"/>
      <c r="AI26" s="247">
        <f t="shared" si="11"/>
        <v>0</v>
      </c>
      <c r="AJ26" s="252">
        <f t="shared" si="12"/>
        <v>0</v>
      </c>
      <c r="AK26" s="819"/>
      <c r="AL26" s="56"/>
      <c r="AM26" s="10"/>
      <c r="AN26" s="10"/>
    </row>
    <row r="27" spans="1:40" s="3" customFormat="1" ht="22.7" customHeight="1" x14ac:dyDescent="0.2">
      <c r="A27" s="117"/>
      <c r="B27" s="353" t="str">
        <f>B_UUB</f>
        <v>Unbezahlter Urlaub</v>
      </c>
      <c r="C27" s="246">
        <f t="shared" si="10"/>
        <v>0</v>
      </c>
      <c r="D27" s="314"/>
      <c r="E27" s="314"/>
      <c r="F27" s="314"/>
      <c r="G27" s="314"/>
      <c r="H27" s="314"/>
      <c r="I27" s="314"/>
      <c r="J27" s="314"/>
      <c r="K27" s="314"/>
      <c r="L27" s="314"/>
      <c r="M27" s="314"/>
      <c r="N27" s="314"/>
      <c r="O27" s="314"/>
      <c r="P27" s="314"/>
      <c r="Q27" s="314"/>
      <c r="R27" s="314"/>
      <c r="S27" s="314"/>
      <c r="T27" s="314"/>
      <c r="U27" s="314"/>
      <c r="V27" s="314"/>
      <c r="W27" s="314"/>
      <c r="X27" s="314"/>
      <c r="Y27" s="314"/>
      <c r="Z27" s="314"/>
      <c r="AA27" s="314"/>
      <c r="AB27" s="314"/>
      <c r="AC27" s="314"/>
      <c r="AD27" s="314"/>
      <c r="AE27" s="314"/>
      <c r="AF27" s="314"/>
      <c r="AG27" s="314"/>
      <c r="AH27" s="314"/>
      <c r="AI27" s="247">
        <f t="shared" si="11"/>
        <v>0</v>
      </c>
      <c r="AJ27" s="252">
        <f>ROUND(A27+C27-AI27,2)</f>
        <v>0</v>
      </c>
      <c r="AK27" s="819" t="s">
        <v>57</v>
      </c>
      <c r="AL27" s="56"/>
      <c r="AM27" s="10"/>
      <c r="AN27" s="10"/>
    </row>
    <row r="28" spans="1:40" s="3" customFormat="1" ht="22.7" customHeight="1" x14ac:dyDescent="0.2">
      <c r="A28" s="117"/>
      <c r="B28" s="353" t="str">
        <f>B_UB</f>
        <v>Bezahlter Urlaub</v>
      </c>
      <c r="C28" s="246">
        <f t="shared" si="10"/>
        <v>0</v>
      </c>
      <c r="D28" s="314"/>
      <c r="E28" s="314"/>
      <c r="F28" s="314"/>
      <c r="G28" s="314"/>
      <c r="H28" s="314"/>
      <c r="I28" s="314"/>
      <c r="J28" s="314"/>
      <c r="K28" s="314"/>
      <c r="L28" s="314"/>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247">
        <f t="shared" si="11"/>
        <v>0</v>
      </c>
      <c r="AJ28" s="252">
        <f t="shared" ref="AJ28:AJ30" si="13">ROUND(A28+C28-AI28,2)</f>
        <v>0</v>
      </c>
      <c r="AK28" s="819"/>
      <c r="AL28" s="56"/>
      <c r="AM28" s="10"/>
      <c r="AN28"/>
    </row>
    <row r="29" spans="1:40" s="3" customFormat="1" ht="22.7" customHeight="1" x14ac:dyDescent="0.2">
      <c r="A29" s="117"/>
      <c r="B29" s="353" t="str">
        <f>B_NebenB</f>
        <v>Nebenbeschäftigung</v>
      </c>
      <c r="C29" s="246">
        <f t="shared" si="10"/>
        <v>0</v>
      </c>
      <c r="D29" s="314"/>
      <c r="E29" s="314"/>
      <c r="F29" s="314"/>
      <c r="G29" s="314"/>
      <c r="H29" s="314"/>
      <c r="I29" s="314"/>
      <c r="J29" s="314"/>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14"/>
      <c r="AH29" s="314"/>
      <c r="AI29" s="247">
        <f t="shared" si="11"/>
        <v>0</v>
      </c>
      <c r="AJ29" s="252">
        <f t="shared" si="13"/>
        <v>0</v>
      </c>
      <c r="AK29" s="819"/>
      <c r="AL29" s="56"/>
      <c r="AM29" s="10"/>
      <c r="AN29" s="10"/>
    </row>
    <row r="30" spans="1:40" s="3" customFormat="1" ht="22.7" customHeight="1" x14ac:dyDescent="0.2">
      <c r="A30" s="117"/>
      <c r="B30" s="353" t="str">
        <f>B_DAG</f>
        <v>D A G</v>
      </c>
      <c r="C30" s="246">
        <f t="shared" si="10"/>
        <v>0</v>
      </c>
      <c r="D30" s="314"/>
      <c r="E30" s="314"/>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247">
        <f t="shared" si="11"/>
        <v>0</v>
      </c>
      <c r="AJ30" s="252">
        <f t="shared" si="13"/>
        <v>0</v>
      </c>
      <c r="AK30" s="820"/>
      <c r="AL30" s="56"/>
      <c r="AM30" s="10"/>
      <c r="AN30" s="10"/>
    </row>
    <row r="31" spans="1:40" s="3" customFormat="1" ht="22.7" customHeight="1" x14ac:dyDescent="0.2">
      <c r="A31" s="117"/>
      <c r="B31" s="353" t="str">
        <f>B_Divers</f>
        <v>Diverses</v>
      </c>
      <c r="C31" s="246">
        <f t="shared" si="10"/>
        <v>0</v>
      </c>
      <c r="D31" s="314"/>
      <c r="E31" s="314"/>
      <c r="F31" s="314"/>
      <c r="G31" s="314"/>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247">
        <f t="shared" si="11"/>
        <v>0</v>
      </c>
      <c r="AJ31" s="252">
        <f t="shared" si="12"/>
        <v>0</v>
      </c>
      <c r="AK31" s="815" t="s">
        <v>120</v>
      </c>
      <c r="AL31" s="56"/>
      <c r="AM31" s="10"/>
      <c r="AN31" s="10"/>
    </row>
    <row r="32" spans="1:40" s="3" customFormat="1" ht="22.7" customHeight="1" x14ac:dyDescent="0.2">
      <c r="A32" s="117"/>
      <c r="B32" s="353" t="str">
        <f>B_FamPersErg</f>
        <v>Fam./pers. Ereignisse</v>
      </c>
      <c r="C32" s="246">
        <f t="shared" si="10"/>
        <v>0</v>
      </c>
      <c r="D32" s="31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247">
        <f t="shared" si="11"/>
        <v>0</v>
      </c>
      <c r="AJ32" s="252">
        <f t="shared" si="12"/>
        <v>0</v>
      </c>
      <c r="AK32" s="816"/>
      <c r="AL32" s="56"/>
      <c r="AM32" s="10"/>
      <c r="AN32" s="10"/>
    </row>
    <row r="33" spans="1:40" s="3" customFormat="1" ht="22.7" customHeight="1" x14ac:dyDescent="0.2">
      <c r="A33" s="117"/>
      <c r="B33" s="353" t="str">
        <f>B_FZ1</f>
        <v>freie Zeile 1</v>
      </c>
      <c r="C33" s="246">
        <f t="shared" si="10"/>
        <v>0</v>
      </c>
      <c r="D33" s="314"/>
      <c r="E33" s="314"/>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314"/>
      <c r="AI33" s="247">
        <f t="shared" si="11"/>
        <v>0</v>
      </c>
      <c r="AJ33" s="252">
        <f t="shared" si="12"/>
        <v>0</v>
      </c>
      <c r="AK33" s="816"/>
      <c r="AL33" s="56"/>
      <c r="AM33" s="10"/>
      <c r="AN33" s="10"/>
    </row>
    <row r="34" spans="1:40" s="3" customFormat="1" ht="22.7" customHeight="1" x14ac:dyDescent="0.2">
      <c r="A34" s="117"/>
      <c r="B34" s="353" t="str">
        <f>B_FZ2</f>
        <v>freie Zeile 2</v>
      </c>
      <c r="C34" s="246">
        <f t="shared" si="10"/>
        <v>0</v>
      </c>
      <c r="D34" s="314"/>
      <c r="E34" s="314"/>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4"/>
      <c r="AI34" s="247">
        <f t="shared" si="11"/>
        <v>0</v>
      </c>
      <c r="AJ34" s="252">
        <f t="shared" si="12"/>
        <v>0</v>
      </c>
      <c r="AK34" s="816"/>
      <c r="AL34" s="56"/>
      <c r="AM34" s="10"/>
      <c r="AN34" s="10"/>
    </row>
    <row r="35" spans="1:40" s="3" customFormat="1" ht="22.7" customHeight="1" thickBot="1" x14ac:dyDescent="0.25">
      <c r="A35" s="117"/>
      <c r="B35" s="364" t="str">
        <f>B_WB</f>
        <v>Weiterbildung</v>
      </c>
      <c r="C35" s="365">
        <f t="shared" si="10"/>
        <v>0</v>
      </c>
      <c r="D35" s="366"/>
      <c r="E35" s="366"/>
      <c r="F35" s="366"/>
      <c r="G35" s="366"/>
      <c r="H35" s="366"/>
      <c r="I35" s="366"/>
      <c r="J35" s="366"/>
      <c r="K35" s="366"/>
      <c r="L35" s="366"/>
      <c r="M35" s="366"/>
      <c r="N35" s="366"/>
      <c r="O35" s="366"/>
      <c r="P35" s="366"/>
      <c r="Q35" s="366"/>
      <c r="R35" s="366"/>
      <c r="S35" s="366"/>
      <c r="T35" s="366"/>
      <c r="U35" s="366"/>
      <c r="V35" s="366"/>
      <c r="W35" s="366"/>
      <c r="X35" s="366"/>
      <c r="Y35" s="366"/>
      <c r="Z35" s="366"/>
      <c r="AA35" s="366"/>
      <c r="AB35" s="366"/>
      <c r="AC35" s="366"/>
      <c r="AD35" s="366"/>
      <c r="AE35" s="366"/>
      <c r="AF35" s="366"/>
      <c r="AG35" s="366"/>
      <c r="AH35" s="366"/>
      <c r="AI35" s="367">
        <f t="shared" si="11"/>
        <v>0</v>
      </c>
      <c r="AJ35" s="368">
        <f t="shared" si="12"/>
        <v>0</v>
      </c>
      <c r="AK35" s="817"/>
      <c r="AL35" s="56"/>
      <c r="AM35" s="10"/>
      <c r="AN35" s="10"/>
    </row>
    <row r="36" spans="1:40" s="3" customFormat="1" ht="22.7" hidden="1" customHeight="1" thickBot="1" x14ac:dyDescent="0.25">
      <c r="A36" s="117"/>
      <c r="B36" s="821" t="str">
        <f>B_FEL</f>
        <v>frei einsetzbare Lekt.</v>
      </c>
      <c r="C36" s="822">
        <f t="shared" si="10"/>
        <v>0</v>
      </c>
      <c r="D36" s="120"/>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316"/>
      <c r="AI36" s="319">
        <f>SUM(D36:AH36)</f>
        <v>0</v>
      </c>
      <c r="AJ36" s="3">
        <f>ROUND(C36-AI36,0)</f>
        <v>0</v>
      </c>
      <c r="AK36" s="58"/>
      <c r="AL36" s="56"/>
      <c r="AM36" s="10"/>
      <c r="AN36" s="10"/>
    </row>
    <row r="37" spans="1:40" s="3" customFormat="1" ht="23.25" hidden="1" customHeight="1" x14ac:dyDescent="0.2">
      <c r="A37" s="117"/>
      <c r="B37" s="25"/>
      <c r="C37" s="1"/>
      <c r="D37" s="137">
        <v>1</v>
      </c>
      <c r="E37" s="137">
        <v>2</v>
      </c>
      <c r="F37" s="137">
        <v>3</v>
      </c>
      <c r="G37" s="137">
        <v>4</v>
      </c>
      <c r="H37" s="137">
        <v>5</v>
      </c>
      <c r="I37" s="137">
        <v>6</v>
      </c>
      <c r="J37" s="137">
        <v>7</v>
      </c>
      <c r="K37" s="137">
        <v>8</v>
      </c>
      <c r="L37" s="137">
        <v>9</v>
      </c>
      <c r="M37" s="137">
        <v>10</v>
      </c>
      <c r="N37" s="137">
        <v>11</v>
      </c>
      <c r="O37" s="137">
        <v>12</v>
      </c>
      <c r="P37" s="137">
        <v>13</v>
      </c>
      <c r="Q37" s="137">
        <v>14</v>
      </c>
      <c r="R37" s="137">
        <v>15</v>
      </c>
      <c r="S37" s="137">
        <v>16</v>
      </c>
      <c r="T37" s="137">
        <v>17</v>
      </c>
      <c r="U37" s="137">
        <v>18</v>
      </c>
      <c r="V37" s="137">
        <v>19</v>
      </c>
      <c r="W37" s="137">
        <v>20</v>
      </c>
      <c r="X37" s="137">
        <v>21</v>
      </c>
      <c r="Y37" s="137">
        <v>22</v>
      </c>
      <c r="Z37" s="137">
        <v>23</v>
      </c>
      <c r="AA37" s="137">
        <v>24</v>
      </c>
      <c r="AB37" s="137">
        <v>25</v>
      </c>
      <c r="AC37" s="137">
        <v>26</v>
      </c>
      <c r="AD37" s="137">
        <v>27</v>
      </c>
      <c r="AE37" s="137">
        <v>28</v>
      </c>
      <c r="AF37" s="137">
        <v>29</v>
      </c>
      <c r="AG37" s="137">
        <v>30</v>
      </c>
      <c r="AH37" s="137">
        <v>31</v>
      </c>
      <c r="AI37" s="1"/>
      <c r="AJ37" s="1"/>
      <c r="AK37" s="63"/>
      <c r="AL37" s="56"/>
      <c r="AM37" s="10"/>
      <c r="AN37" s="10"/>
    </row>
    <row r="38" spans="1:40" s="3" customFormat="1" ht="23.25" hidden="1" customHeight="1" x14ac:dyDescent="0.2">
      <c r="A38" s="117"/>
      <c r="B38" s="36"/>
      <c r="C38" s="69"/>
      <c r="D38" s="71">
        <f t="shared" ref="D38:AH38" si="14">IF(D3="",4,VLOOKUP(D3,VSA_Kalender,18))</f>
        <v>0</v>
      </c>
      <c r="E38" s="71">
        <f t="shared" si="14"/>
        <v>0</v>
      </c>
      <c r="F38" s="71">
        <f t="shared" si="14"/>
        <v>0</v>
      </c>
      <c r="G38" s="71">
        <f t="shared" si="14"/>
        <v>0</v>
      </c>
      <c r="H38" s="71">
        <f t="shared" si="14"/>
        <v>0</v>
      </c>
      <c r="I38" s="71">
        <f t="shared" si="14"/>
        <v>1</v>
      </c>
      <c r="J38" s="71">
        <f t="shared" si="14"/>
        <v>1</v>
      </c>
      <c r="K38" s="71">
        <f t="shared" si="14"/>
        <v>0</v>
      </c>
      <c r="L38" s="71">
        <f t="shared" si="14"/>
        <v>0</v>
      </c>
      <c r="M38" s="71">
        <f t="shared" si="14"/>
        <v>0</v>
      </c>
      <c r="N38" s="71">
        <f t="shared" si="14"/>
        <v>0</v>
      </c>
      <c r="O38" s="71">
        <f t="shared" si="14"/>
        <v>0</v>
      </c>
      <c r="P38" s="71">
        <f t="shared" si="14"/>
        <v>1</v>
      </c>
      <c r="Q38" s="71">
        <f t="shared" si="14"/>
        <v>1</v>
      </c>
      <c r="R38" s="71">
        <f t="shared" si="14"/>
        <v>0</v>
      </c>
      <c r="S38" s="71">
        <f t="shared" si="14"/>
        <v>0</v>
      </c>
      <c r="T38" s="71">
        <f t="shared" si="14"/>
        <v>0</v>
      </c>
      <c r="U38" s="71">
        <f t="shared" si="14"/>
        <v>0</v>
      </c>
      <c r="V38" s="71">
        <f t="shared" si="14"/>
        <v>0</v>
      </c>
      <c r="W38" s="71">
        <f t="shared" si="14"/>
        <v>1</v>
      </c>
      <c r="X38" s="71">
        <f t="shared" si="14"/>
        <v>1</v>
      </c>
      <c r="Y38" s="71">
        <f t="shared" si="14"/>
        <v>0</v>
      </c>
      <c r="Z38" s="71">
        <f t="shared" si="14"/>
        <v>0</v>
      </c>
      <c r="AA38" s="71">
        <f t="shared" si="14"/>
        <v>0</v>
      </c>
      <c r="AB38" s="71">
        <f t="shared" si="14"/>
        <v>0</v>
      </c>
      <c r="AC38" s="71">
        <f t="shared" si="14"/>
        <v>0</v>
      </c>
      <c r="AD38" s="71">
        <f t="shared" si="14"/>
        <v>1</v>
      </c>
      <c r="AE38" s="71">
        <f t="shared" si="14"/>
        <v>1</v>
      </c>
      <c r="AF38" s="71">
        <f t="shared" si="14"/>
        <v>0</v>
      </c>
      <c r="AG38" s="71">
        <f t="shared" si="14"/>
        <v>0</v>
      </c>
      <c r="AH38" s="71">
        <f t="shared" si="14"/>
        <v>0</v>
      </c>
      <c r="AI38" s="36"/>
      <c r="AJ38" s="36"/>
      <c r="AK38" s="62"/>
      <c r="AL38" s="56"/>
      <c r="AM38" s="10"/>
      <c r="AN38" s="10"/>
    </row>
    <row r="39" spans="1:40" s="3" customFormat="1" ht="23.25" customHeight="1" x14ac:dyDescent="0.2">
      <c r="A39" s="117"/>
      <c r="B39" s="5"/>
      <c r="C39" s="1"/>
      <c r="D39" s="106" t="str">
        <f>IF(AND((D13 - D15)+SUM(D20,D22:D34)&gt;0.00001,SUM(D20,D22:D34)&gt;0),"I","")</f>
        <v/>
      </c>
      <c r="E39" s="106" t="str">
        <f t="shared" ref="E39:AH39" si="15">IF(AND((E13 - E15)+SUM(E20,E22:E34)&gt;0.00001,SUM(E20,E22:E34)&gt;0),"I","")</f>
        <v/>
      </c>
      <c r="F39" s="106" t="str">
        <f t="shared" si="15"/>
        <v/>
      </c>
      <c r="G39" s="106" t="str">
        <f t="shared" si="15"/>
        <v/>
      </c>
      <c r="H39" s="106" t="str">
        <f t="shared" si="15"/>
        <v/>
      </c>
      <c r="I39" s="106" t="str">
        <f t="shared" si="15"/>
        <v/>
      </c>
      <c r="J39" s="106" t="str">
        <f t="shared" si="15"/>
        <v/>
      </c>
      <c r="K39" s="106" t="str">
        <f t="shared" si="15"/>
        <v/>
      </c>
      <c r="L39" s="106" t="str">
        <f t="shared" si="15"/>
        <v/>
      </c>
      <c r="M39" s="106" t="str">
        <f t="shared" si="15"/>
        <v/>
      </c>
      <c r="N39" s="106" t="str">
        <f t="shared" si="15"/>
        <v/>
      </c>
      <c r="O39" s="106" t="str">
        <f t="shared" si="15"/>
        <v/>
      </c>
      <c r="P39" s="106" t="str">
        <f t="shared" si="15"/>
        <v/>
      </c>
      <c r="Q39" s="106" t="str">
        <f t="shared" si="15"/>
        <v/>
      </c>
      <c r="R39" s="106" t="str">
        <f t="shared" si="15"/>
        <v/>
      </c>
      <c r="S39" s="106" t="str">
        <f t="shared" si="15"/>
        <v/>
      </c>
      <c r="T39" s="106" t="str">
        <f t="shared" si="15"/>
        <v/>
      </c>
      <c r="U39" s="106" t="str">
        <f t="shared" si="15"/>
        <v/>
      </c>
      <c r="V39" s="106" t="str">
        <f t="shared" si="15"/>
        <v/>
      </c>
      <c r="W39" s="106" t="str">
        <f t="shared" si="15"/>
        <v/>
      </c>
      <c r="X39" s="106" t="str">
        <f t="shared" si="15"/>
        <v/>
      </c>
      <c r="Y39" s="106" t="str">
        <f t="shared" si="15"/>
        <v/>
      </c>
      <c r="Z39" s="106" t="str">
        <f t="shared" si="15"/>
        <v/>
      </c>
      <c r="AA39" s="106" t="str">
        <f t="shared" si="15"/>
        <v/>
      </c>
      <c r="AB39" s="106" t="str">
        <f t="shared" si="15"/>
        <v/>
      </c>
      <c r="AC39" s="106" t="str">
        <f t="shared" si="15"/>
        <v/>
      </c>
      <c r="AD39" s="106" t="str">
        <f t="shared" si="15"/>
        <v/>
      </c>
      <c r="AE39" s="106" t="str">
        <f t="shared" si="15"/>
        <v/>
      </c>
      <c r="AF39" s="106" t="str">
        <f t="shared" si="15"/>
        <v/>
      </c>
      <c r="AG39" s="106" t="str">
        <f t="shared" si="15"/>
        <v/>
      </c>
      <c r="AH39" s="106" t="str">
        <f t="shared" si="15"/>
        <v/>
      </c>
      <c r="AI39" s="1"/>
      <c r="AJ39" s="11"/>
      <c r="AK39" s="63"/>
      <c r="AL39" s="56"/>
      <c r="AM39" s="10"/>
      <c r="AN39"/>
    </row>
    <row r="40" spans="1:40" s="39" customFormat="1" ht="23.25" customHeight="1" x14ac:dyDescent="0.2">
      <c r="A40" s="36"/>
      <c r="B40" s="2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63"/>
      <c r="AL40" s="38"/>
      <c r="AM40" s="38"/>
      <c r="AN40" s="37"/>
    </row>
    <row r="41" spans="1:40" customFormat="1" ht="30.75" customHeight="1" x14ac:dyDescent="0.2">
      <c r="A41" s="1"/>
      <c r="B41" s="28" t="s">
        <v>67</v>
      </c>
      <c r="C41" s="1"/>
      <c r="D41" s="1"/>
      <c r="E41" s="1"/>
      <c r="F41" s="1"/>
      <c r="G41" s="1"/>
      <c r="H41" s="1"/>
      <c r="I41" s="1"/>
      <c r="M41" s="1"/>
      <c r="N41" s="1"/>
      <c r="O41" s="1"/>
      <c r="P41" s="1"/>
      <c r="Q41" s="1"/>
      <c r="R41" s="1"/>
      <c r="S41" s="1"/>
      <c r="T41" s="1"/>
      <c r="U41" s="1"/>
      <c r="V41" s="1"/>
      <c r="W41" s="1"/>
      <c r="X41" s="1"/>
      <c r="Y41" s="1"/>
      <c r="Z41" s="1"/>
      <c r="AA41" s="1"/>
      <c r="AB41" s="1"/>
      <c r="AC41" s="1"/>
      <c r="AD41" s="1"/>
      <c r="AE41" s="1"/>
      <c r="AF41" s="1"/>
      <c r="AG41" s="1"/>
      <c r="AH41" s="1"/>
      <c r="AI41" s="1"/>
      <c r="AJ41" s="1"/>
      <c r="AK41" s="63"/>
      <c r="AM41" s="10"/>
    </row>
    <row r="42" spans="1:40" ht="30.75" customHeight="1" x14ac:dyDescent="0.25">
      <c r="B42" s="29" t="s">
        <v>14</v>
      </c>
      <c r="C42" s="16"/>
      <c r="D42"/>
      <c r="E42"/>
      <c r="F42"/>
      <c r="G42"/>
      <c r="H42"/>
      <c r="I42"/>
      <c r="J42"/>
      <c r="K42"/>
      <c r="L42"/>
      <c r="M42"/>
      <c r="N42"/>
      <c r="O42"/>
      <c r="P42"/>
      <c r="Q42"/>
      <c r="R42"/>
      <c r="S42"/>
      <c r="T42" s="30" t="s">
        <v>15</v>
      </c>
      <c r="U42"/>
      <c r="V42"/>
      <c r="W42"/>
      <c r="X42"/>
      <c r="Y42"/>
      <c r="Z42"/>
      <c r="AA42"/>
      <c r="AB42"/>
      <c r="AC42"/>
      <c r="AD42"/>
      <c r="AE42" s="30" t="s">
        <v>16</v>
      </c>
      <c r="AF42"/>
      <c r="AG42" s="7"/>
      <c r="AH42" s="6"/>
      <c r="AI42"/>
      <c r="AJ42"/>
      <c r="AK42" s="63"/>
      <c r="AL42"/>
      <c r="AM42"/>
      <c r="AN42"/>
    </row>
    <row r="43" spans="1:40" ht="28.5" customHeight="1" x14ac:dyDescent="0.2">
      <c r="AL43"/>
      <c r="AM43"/>
      <c r="AN43"/>
    </row>
    <row r="44" spans="1:40" customFormat="1" ht="28.5" customHeight="1" x14ac:dyDescent="0.2">
      <c r="A44" s="1"/>
    </row>
    <row r="45" spans="1:40" ht="15" x14ac:dyDescent="0.2">
      <c r="B45" s="26"/>
      <c r="H45" s="23"/>
      <c r="J45"/>
      <c r="K45"/>
      <c r="L45"/>
      <c r="AK45" s="63"/>
    </row>
    <row r="46" spans="1:40" ht="15" x14ac:dyDescent="0.2">
      <c r="B46" s="26"/>
      <c r="J46"/>
      <c r="K46"/>
      <c r="L46"/>
      <c r="AK46" s="63"/>
    </row>
    <row r="47" spans="1:40" ht="15" x14ac:dyDescent="0.2">
      <c r="A47" s="66"/>
      <c r="B47" s="20"/>
      <c r="R47" s="12"/>
      <c r="S47"/>
      <c r="AK47" s="63"/>
    </row>
    <row r="48" spans="1:40" ht="15" x14ac:dyDescent="0.2">
      <c r="A48" s="67"/>
      <c r="AK48" s="63"/>
    </row>
    <row r="49" spans="1:37" ht="15" x14ac:dyDescent="0.2">
      <c r="A49" s="67"/>
      <c r="AK49" s="63"/>
    </row>
    <row r="50" spans="1:37" ht="15" x14ac:dyDescent="0.2">
      <c r="A50" s="68"/>
      <c r="AK50" s="63"/>
    </row>
    <row r="51" spans="1:37" x14ac:dyDescent="0.2">
      <c r="A51" s="32"/>
      <c r="B51" s="3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64"/>
    </row>
    <row r="52" spans="1:37" x14ac:dyDescent="0.2">
      <c r="A52" s="32"/>
      <c r="B52" s="3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64"/>
    </row>
    <row r="53" spans="1:37" x14ac:dyDescent="0.2">
      <c r="A53" s="32"/>
      <c r="B53" s="3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64"/>
    </row>
    <row r="54" spans="1:37" x14ac:dyDescent="0.2">
      <c r="A54" s="34"/>
      <c r="B54" s="3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64"/>
    </row>
    <row r="55" spans="1:37" x14ac:dyDescent="0.2">
      <c r="A55" s="13"/>
      <c r="B55" s="3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64"/>
    </row>
    <row r="56" spans="1:37" x14ac:dyDescent="0.2">
      <c r="A56" s="13"/>
      <c r="B56" s="3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64"/>
    </row>
    <row r="57" spans="1:37" x14ac:dyDescent="0.2">
      <c r="A57" s="13"/>
      <c r="B57" s="3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64"/>
    </row>
    <row r="58" spans="1:37" x14ac:dyDescent="0.2">
      <c r="A58" s="13"/>
      <c r="B58" s="3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64"/>
    </row>
    <row r="59" spans="1:37" x14ac:dyDescent="0.2">
      <c r="A59" s="13"/>
      <c r="B59" s="3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64"/>
    </row>
    <row r="60" spans="1:37" x14ac:dyDescent="0.2">
      <c r="A60" s="13"/>
      <c r="B60" s="3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64"/>
    </row>
    <row r="61" spans="1:37" x14ac:dyDescent="0.2">
      <c r="A61" s="13"/>
      <c r="B61" s="3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64"/>
    </row>
    <row r="62" spans="1:37" x14ac:dyDescent="0.2">
      <c r="AK62" s="63"/>
    </row>
    <row r="63" spans="1:37" x14ac:dyDescent="0.2">
      <c r="AK63" s="63"/>
    </row>
    <row r="64" spans="1:37" x14ac:dyDescent="0.2">
      <c r="AK64" s="63"/>
    </row>
    <row r="65" spans="37:37" x14ac:dyDescent="0.2">
      <c r="AK65" s="63"/>
    </row>
    <row r="66" spans="37:37" x14ac:dyDescent="0.2">
      <c r="AK66" s="63"/>
    </row>
    <row r="67" spans="37:37" x14ac:dyDescent="0.2">
      <c r="AK67" s="63"/>
    </row>
    <row r="68" spans="37:37" x14ac:dyDescent="0.2">
      <c r="AK68" s="63"/>
    </row>
    <row r="69" spans="37:37" x14ac:dyDescent="0.2">
      <c r="AK69" s="63"/>
    </row>
    <row r="70" spans="37:37" x14ac:dyDescent="0.2">
      <c r="AK70" s="63"/>
    </row>
    <row r="71" spans="37:37" x14ac:dyDescent="0.2">
      <c r="AK71" s="63"/>
    </row>
    <row r="72" spans="37:37" x14ac:dyDescent="0.2">
      <c r="AK72" s="63"/>
    </row>
    <row r="73" spans="37:37" x14ac:dyDescent="0.2">
      <c r="AK73" s="63"/>
    </row>
    <row r="74" spans="37:37" x14ac:dyDescent="0.2">
      <c r="AK74" s="63"/>
    </row>
    <row r="75" spans="37:37" x14ac:dyDescent="0.2">
      <c r="AK75" s="63"/>
    </row>
    <row r="76" spans="37:37" x14ac:dyDescent="0.2">
      <c r="AK76" s="63"/>
    </row>
    <row r="77" spans="37:37" x14ac:dyDescent="0.2">
      <c r="AK77" s="63"/>
    </row>
    <row r="78" spans="37:37" x14ac:dyDescent="0.2">
      <c r="AK78" s="63"/>
    </row>
    <row r="79" spans="37:37" x14ac:dyDescent="0.2">
      <c r="AK79" s="63"/>
    </row>
    <row r="80" spans="37:37" x14ac:dyDescent="0.2">
      <c r="AK80" s="63"/>
    </row>
    <row r="81" spans="1:37" hidden="1" x14ac:dyDescent="0.2">
      <c r="AK81" s="63"/>
    </row>
    <row r="82" spans="1:37" customFormat="1" hidden="1" x14ac:dyDescent="0.2">
      <c r="A82" s="130"/>
      <c r="B82" s="5"/>
      <c r="C82" s="5" t="s">
        <v>365</v>
      </c>
      <c r="D82" s="582">
        <f t="shared" ref="D82:AH82" si="16">IF(D4="",0,ABS(VLOOKUP(D3,VSA_Kalender,13,FALSE)&gt;0))</f>
        <v>1</v>
      </c>
      <c r="E82" s="582">
        <f t="shared" si="16"/>
        <v>1</v>
      </c>
      <c r="F82" s="582">
        <f t="shared" si="16"/>
        <v>1</v>
      </c>
      <c r="G82" s="582">
        <f t="shared" si="16"/>
        <v>1</v>
      </c>
      <c r="H82" s="582">
        <f t="shared" si="16"/>
        <v>1</v>
      </c>
      <c r="I82" s="582">
        <f t="shared" si="16"/>
        <v>1</v>
      </c>
      <c r="J82" s="582">
        <f t="shared" si="16"/>
        <v>1</v>
      </c>
      <c r="K82" s="582">
        <f t="shared" si="16"/>
        <v>1</v>
      </c>
      <c r="L82" s="582">
        <f t="shared" si="16"/>
        <v>1</v>
      </c>
      <c r="M82" s="582">
        <f t="shared" si="16"/>
        <v>1</v>
      </c>
      <c r="N82" s="582">
        <f t="shared" si="16"/>
        <v>1</v>
      </c>
      <c r="O82" s="582">
        <f t="shared" si="16"/>
        <v>1</v>
      </c>
      <c r="P82" s="582">
        <f t="shared" si="16"/>
        <v>1</v>
      </c>
      <c r="Q82" s="582">
        <f t="shared" si="16"/>
        <v>1</v>
      </c>
      <c r="R82" s="582">
        <f t="shared" si="16"/>
        <v>1</v>
      </c>
      <c r="S82" s="582">
        <f t="shared" si="16"/>
        <v>1</v>
      </c>
      <c r="T82" s="582">
        <f t="shared" si="16"/>
        <v>1</v>
      </c>
      <c r="U82" s="582">
        <f t="shared" si="16"/>
        <v>1</v>
      </c>
      <c r="V82" s="582">
        <f t="shared" si="16"/>
        <v>1</v>
      </c>
      <c r="W82" s="582">
        <f t="shared" si="16"/>
        <v>1</v>
      </c>
      <c r="X82" s="582">
        <f t="shared" si="16"/>
        <v>1</v>
      </c>
      <c r="Y82" s="582">
        <f t="shared" si="16"/>
        <v>1</v>
      </c>
      <c r="Z82" s="582">
        <f t="shared" si="16"/>
        <v>1</v>
      </c>
      <c r="AA82" s="582">
        <f t="shared" si="16"/>
        <v>1</v>
      </c>
      <c r="AB82" s="582">
        <f t="shared" si="16"/>
        <v>1</v>
      </c>
      <c r="AC82" s="582">
        <f t="shared" si="16"/>
        <v>1</v>
      </c>
      <c r="AD82" s="582">
        <f t="shared" si="16"/>
        <v>1</v>
      </c>
      <c r="AE82" s="582">
        <f t="shared" si="16"/>
        <v>1</v>
      </c>
      <c r="AF82" s="582">
        <f t="shared" si="16"/>
        <v>1</v>
      </c>
      <c r="AG82" s="582">
        <f t="shared" si="16"/>
        <v>1</v>
      </c>
      <c r="AH82" s="582">
        <f t="shared" si="16"/>
        <v>1</v>
      </c>
      <c r="AI82" s="1"/>
      <c r="AJ82" s="1"/>
      <c r="AK82" s="63"/>
    </row>
    <row r="83" spans="1:37" hidden="1" x14ac:dyDescent="0.2">
      <c r="C83" s="488" t="s">
        <v>366</v>
      </c>
      <c r="AK83" s="63"/>
    </row>
    <row r="84" spans="1:37" customFormat="1" hidden="1" x14ac:dyDescent="0.2">
      <c r="A84" s="130"/>
      <c r="B84" s="5"/>
      <c r="C84" s="740" t="s">
        <v>393</v>
      </c>
      <c r="D84" s="741">
        <f t="shared" ref="D84:AH84" si="17">IFERROR(VLOOKUP(D3,VSA_Kalender,21,FALSE),0)</f>
        <v>1</v>
      </c>
      <c r="E84" s="741">
        <f t="shared" si="17"/>
        <v>1</v>
      </c>
      <c r="F84" s="741">
        <f t="shared" si="17"/>
        <v>1</v>
      </c>
      <c r="G84" s="741">
        <f t="shared" si="17"/>
        <v>1</v>
      </c>
      <c r="H84" s="741">
        <f t="shared" si="17"/>
        <v>1</v>
      </c>
      <c r="I84" s="741">
        <f t="shared" si="17"/>
        <v>1</v>
      </c>
      <c r="J84" s="741">
        <f t="shared" si="17"/>
        <v>1</v>
      </c>
      <c r="K84" s="741">
        <f t="shared" si="17"/>
        <v>1</v>
      </c>
      <c r="L84" s="741">
        <f t="shared" si="17"/>
        <v>1</v>
      </c>
      <c r="M84" s="741">
        <f t="shared" si="17"/>
        <v>1</v>
      </c>
      <c r="N84" s="741">
        <f t="shared" si="17"/>
        <v>1</v>
      </c>
      <c r="O84" s="741">
        <f t="shared" si="17"/>
        <v>1</v>
      </c>
      <c r="P84" s="741">
        <f t="shared" si="17"/>
        <v>1</v>
      </c>
      <c r="Q84" s="741">
        <f t="shared" si="17"/>
        <v>1</v>
      </c>
      <c r="R84" s="741">
        <f t="shared" si="17"/>
        <v>1</v>
      </c>
      <c r="S84" s="741">
        <f t="shared" si="17"/>
        <v>1</v>
      </c>
      <c r="T84" s="741">
        <f t="shared" si="17"/>
        <v>1</v>
      </c>
      <c r="U84" s="741">
        <f t="shared" si="17"/>
        <v>1</v>
      </c>
      <c r="V84" s="741">
        <f t="shared" si="17"/>
        <v>1</v>
      </c>
      <c r="W84" s="741">
        <f t="shared" si="17"/>
        <v>1</v>
      </c>
      <c r="X84" s="741">
        <f t="shared" si="17"/>
        <v>1</v>
      </c>
      <c r="Y84" s="741">
        <f t="shared" si="17"/>
        <v>1</v>
      </c>
      <c r="Z84" s="741">
        <f t="shared" si="17"/>
        <v>1</v>
      </c>
      <c r="AA84" s="741">
        <f t="shared" si="17"/>
        <v>1</v>
      </c>
      <c r="AB84" s="741">
        <f t="shared" si="17"/>
        <v>1</v>
      </c>
      <c r="AC84" s="741">
        <f t="shared" si="17"/>
        <v>1</v>
      </c>
      <c r="AD84" s="741">
        <f t="shared" si="17"/>
        <v>1</v>
      </c>
      <c r="AE84" s="741">
        <f t="shared" si="17"/>
        <v>1</v>
      </c>
      <c r="AF84" s="741">
        <f t="shared" si="17"/>
        <v>1</v>
      </c>
      <c r="AG84" s="741">
        <f t="shared" si="17"/>
        <v>1</v>
      </c>
      <c r="AH84" s="741">
        <f t="shared" si="17"/>
        <v>1</v>
      </c>
      <c r="AI84" s="1"/>
      <c r="AJ84" s="1"/>
      <c r="AK84" s="63"/>
    </row>
    <row r="85" spans="1:37" hidden="1" x14ac:dyDescent="0.2">
      <c r="B85" s="446"/>
      <c r="C85" s="447" t="s">
        <v>307</v>
      </c>
      <c r="D85" s="448">
        <f t="shared" ref="D85:AH85" si="18">D4</f>
        <v>1</v>
      </c>
      <c r="E85" s="449">
        <f t="shared" si="18"/>
        <v>2</v>
      </c>
      <c r="F85" s="449">
        <f t="shared" si="18"/>
        <v>3</v>
      </c>
      <c r="G85" s="449">
        <f t="shared" si="18"/>
        <v>4</v>
      </c>
      <c r="H85" s="449">
        <f t="shared" si="18"/>
        <v>5</v>
      </c>
      <c r="I85" s="449">
        <f t="shared" si="18"/>
        <v>6</v>
      </c>
      <c r="J85" s="449">
        <f t="shared" si="18"/>
        <v>7</v>
      </c>
      <c r="K85" s="449">
        <f t="shared" si="18"/>
        <v>8</v>
      </c>
      <c r="L85" s="449">
        <f t="shared" si="18"/>
        <v>9</v>
      </c>
      <c r="M85" s="449">
        <f t="shared" si="18"/>
        <v>10</v>
      </c>
      <c r="N85" s="449">
        <f t="shared" si="18"/>
        <v>11</v>
      </c>
      <c r="O85" s="449">
        <f t="shared" si="18"/>
        <v>12</v>
      </c>
      <c r="P85" s="449">
        <f t="shared" si="18"/>
        <v>13</v>
      </c>
      <c r="Q85" s="449">
        <f t="shared" si="18"/>
        <v>14</v>
      </c>
      <c r="R85" s="449">
        <f t="shared" si="18"/>
        <v>15</v>
      </c>
      <c r="S85" s="449">
        <f t="shared" si="18"/>
        <v>16</v>
      </c>
      <c r="T85" s="449">
        <f t="shared" si="18"/>
        <v>17</v>
      </c>
      <c r="U85" s="449">
        <f t="shared" si="18"/>
        <v>18</v>
      </c>
      <c r="V85" s="449">
        <f t="shared" si="18"/>
        <v>19</v>
      </c>
      <c r="W85" s="449">
        <f t="shared" si="18"/>
        <v>20</v>
      </c>
      <c r="X85" s="449">
        <f t="shared" si="18"/>
        <v>21</v>
      </c>
      <c r="Y85" s="449">
        <f t="shared" si="18"/>
        <v>22</v>
      </c>
      <c r="Z85" s="449">
        <f t="shared" si="18"/>
        <v>23</v>
      </c>
      <c r="AA85" s="449">
        <f t="shared" si="18"/>
        <v>24</v>
      </c>
      <c r="AB85" s="449">
        <f t="shared" si="18"/>
        <v>25</v>
      </c>
      <c r="AC85" s="449">
        <f t="shared" si="18"/>
        <v>26</v>
      </c>
      <c r="AD85" s="449">
        <f t="shared" si="18"/>
        <v>27</v>
      </c>
      <c r="AE85" s="449">
        <f t="shared" si="18"/>
        <v>28</v>
      </c>
      <c r="AF85" s="449">
        <f t="shared" si="18"/>
        <v>29</v>
      </c>
      <c r="AG85" s="449">
        <f t="shared" si="18"/>
        <v>30</v>
      </c>
      <c r="AH85" s="450">
        <f t="shared" si="18"/>
        <v>31</v>
      </c>
      <c r="AK85" s="63"/>
    </row>
    <row r="86" spans="1:37" customFormat="1" hidden="1" x14ac:dyDescent="0.2">
      <c r="A86" s="130"/>
      <c r="B86" s="446"/>
      <c r="C86" s="447" t="s">
        <v>383</v>
      </c>
      <c r="D86" s="451">
        <f>IFERROR(ABS(WEEKDAY(D3,2)&lt;6),0)</f>
        <v>1</v>
      </c>
      <c r="E86" s="452">
        <f t="shared" ref="E86:AH86" si="19">IFERROR(ABS(WEEKDAY(E3,2)&lt;6),0)</f>
        <v>1</v>
      </c>
      <c r="F86" s="452">
        <f t="shared" si="19"/>
        <v>1</v>
      </c>
      <c r="G86" s="452">
        <f t="shared" si="19"/>
        <v>1</v>
      </c>
      <c r="H86" s="452">
        <f t="shared" si="19"/>
        <v>1</v>
      </c>
      <c r="I86" s="452">
        <f t="shared" si="19"/>
        <v>0</v>
      </c>
      <c r="J86" s="452">
        <f t="shared" si="19"/>
        <v>0</v>
      </c>
      <c r="K86" s="452">
        <f t="shared" si="19"/>
        <v>1</v>
      </c>
      <c r="L86" s="452">
        <f t="shared" si="19"/>
        <v>1</v>
      </c>
      <c r="M86" s="452">
        <f t="shared" si="19"/>
        <v>1</v>
      </c>
      <c r="N86" s="452">
        <f t="shared" si="19"/>
        <v>1</v>
      </c>
      <c r="O86" s="452">
        <f t="shared" si="19"/>
        <v>1</v>
      </c>
      <c r="P86" s="452">
        <f t="shared" si="19"/>
        <v>0</v>
      </c>
      <c r="Q86" s="452">
        <f t="shared" si="19"/>
        <v>0</v>
      </c>
      <c r="R86" s="452">
        <f t="shared" si="19"/>
        <v>1</v>
      </c>
      <c r="S86" s="452">
        <f t="shared" si="19"/>
        <v>1</v>
      </c>
      <c r="T86" s="452">
        <f t="shared" si="19"/>
        <v>1</v>
      </c>
      <c r="U86" s="452">
        <f t="shared" si="19"/>
        <v>1</v>
      </c>
      <c r="V86" s="452">
        <f t="shared" si="19"/>
        <v>1</v>
      </c>
      <c r="W86" s="452">
        <f t="shared" si="19"/>
        <v>0</v>
      </c>
      <c r="X86" s="452">
        <f t="shared" si="19"/>
        <v>0</v>
      </c>
      <c r="Y86" s="452">
        <f t="shared" si="19"/>
        <v>1</v>
      </c>
      <c r="Z86" s="452">
        <f t="shared" si="19"/>
        <v>1</v>
      </c>
      <c r="AA86" s="452">
        <f t="shared" si="19"/>
        <v>1</v>
      </c>
      <c r="AB86" s="452">
        <f t="shared" si="19"/>
        <v>1</v>
      </c>
      <c r="AC86" s="452">
        <f t="shared" si="19"/>
        <v>1</v>
      </c>
      <c r="AD86" s="452">
        <f t="shared" si="19"/>
        <v>0</v>
      </c>
      <c r="AE86" s="452">
        <f t="shared" si="19"/>
        <v>0</v>
      </c>
      <c r="AF86" s="452">
        <f t="shared" si="19"/>
        <v>1</v>
      </c>
      <c r="AG86" s="452">
        <f t="shared" si="19"/>
        <v>1</v>
      </c>
      <c r="AH86" s="453">
        <f t="shared" si="19"/>
        <v>1</v>
      </c>
      <c r="AI86" s="1"/>
      <c r="AJ86" s="1"/>
      <c r="AK86" s="63"/>
    </row>
    <row r="87" spans="1:37" hidden="1" x14ac:dyDescent="0.2">
      <c r="B87" s="454"/>
      <c r="C87" s="455" t="s">
        <v>308</v>
      </c>
      <c r="D87" s="456">
        <f>MAX(D100:D107,D98,D134)</f>
        <v>0</v>
      </c>
      <c r="E87" s="456">
        <f t="shared" ref="E87:AH87" si="20">MAX(E100:E107,E98,E134)</f>
        <v>0</v>
      </c>
      <c r="F87" s="456">
        <f t="shared" si="20"/>
        <v>0</v>
      </c>
      <c r="G87" s="456">
        <f t="shared" si="20"/>
        <v>0</v>
      </c>
      <c r="H87" s="456">
        <f t="shared" si="20"/>
        <v>0</v>
      </c>
      <c r="I87" s="456">
        <f t="shared" si="20"/>
        <v>0</v>
      </c>
      <c r="J87" s="456">
        <f t="shared" si="20"/>
        <v>0</v>
      </c>
      <c r="K87" s="456">
        <f t="shared" si="20"/>
        <v>0</v>
      </c>
      <c r="L87" s="456">
        <f t="shared" si="20"/>
        <v>0</v>
      </c>
      <c r="M87" s="456">
        <f t="shared" si="20"/>
        <v>0</v>
      </c>
      <c r="N87" s="456">
        <f t="shared" si="20"/>
        <v>0</v>
      </c>
      <c r="O87" s="456">
        <f t="shared" si="20"/>
        <v>0</v>
      </c>
      <c r="P87" s="456">
        <f t="shared" si="20"/>
        <v>0</v>
      </c>
      <c r="Q87" s="456">
        <f t="shared" si="20"/>
        <v>0</v>
      </c>
      <c r="R87" s="456">
        <f t="shared" si="20"/>
        <v>0</v>
      </c>
      <c r="S87" s="456">
        <f t="shared" si="20"/>
        <v>0</v>
      </c>
      <c r="T87" s="456">
        <f t="shared" si="20"/>
        <v>0</v>
      </c>
      <c r="U87" s="456">
        <f t="shared" si="20"/>
        <v>0</v>
      </c>
      <c r="V87" s="456">
        <f t="shared" si="20"/>
        <v>0</v>
      </c>
      <c r="W87" s="456">
        <f t="shared" si="20"/>
        <v>0</v>
      </c>
      <c r="X87" s="456">
        <f t="shared" si="20"/>
        <v>0</v>
      </c>
      <c r="Y87" s="456">
        <f t="shared" si="20"/>
        <v>0</v>
      </c>
      <c r="Z87" s="456">
        <f t="shared" si="20"/>
        <v>0</v>
      </c>
      <c r="AA87" s="456">
        <f t="shared" si="20"/>
        <v>0</v>
      </c>
      <c r="AB87" s="456">
        <f t="shared" si="20"/>
        <v>0</v>
      </c>
      <c r="AC87" s="456">
        <f t="shared" si="20"/>
        <v>0</v>
      </c>
      <c r="AD87" s="456">
        <f t="shared" si="20"/>
        <v>0</v>
      </c>
      <c r="AE87" s="456">
        <f t="shared" si="20"/>
        <v>0</v>
      </c>
      <c r="AF87" s="456">
        <f t="shared" si="20"/>
        <v>0</v>
      </c>
      <c r="AG87" s="456">
        <f t="shared" si="20"/>
        <v>0</v>
      </c>
      <c r="AH87" s="456">
        <f t="shared" si="20"/>
        <v>0</v>
      </c>
      <c r="AK87" s="63"/>
    </row>
    <row r="88" spans="1:37" hidden="1" x14ac:dyDescent="0.2">
      <c r="B88" s="446"/>
      <c r="C88" s="447" t="s">
        <v>309</v>
      </c>
      <c r="D88" s="448">
        <f>IF(D87=0,1,0)</f>
        <v>1</v>
      </c>
      <c r="E88" s="449">
        <f t="shared" ref="E88:AH88" si="21">IF(E87=0,1,0)</f>
        <v>1</v>
      </c>
      <c r="F88" s="449">
        <f t="shared" si="21"/>
        <v>1</v>
      </c>
      <c r="G88" s="449">
        <f t="shared" si="21"/>
        <v>1</v>
      </c>
      <c r="H88" s="449">
        <f t="shared" si="21"/>
        <v>1</v>
      </c>
      <c r="I88" s="449">
        <f t="shared" si="21"/>
        <v>1</v>
      </c>
      <c r="J88" s="449">
        <f t="shared" si="21"/>
        <v>1</v>
      </c>
      <c r="K88" s="449">
        <f t="shared" si="21"/>
        <v>1</v>
      </c>
      <c r="L88" s="449">
        <f t="shared" si="21"/>
        <v>1</v>
      </c>
      <c r="M88" s="449">
        <f t="shared" si="21"/>
        <v>1</v>
      </c>
      <c r="N88" s="449">
        <f t="shared" si="21"/>
        <v>1</v>
      </c>
      <c r="O88" s="449">
        <f t="shared" si="21"/>
        <v>1</v>
      </c>
      <c r="P88" s="449">
        <f t="shared" si="21"/>
        <v>1</v>
      </c>
      <c r="Q88" s="449">
        <f t="shared" si="21"/>
        <v>1</v>
      </c>
      <c r="R88" s="449">
        <f t="shared" si="21"/>
        <v>1</v>
      </c>
      <c r="S88" s="449">
        <f t="shared" si="21"/>
        <v>1</v>
      </c>
      <c r="T88" s="449">
        <f t="shared" si="21"/>
        <v>1</v>
      </c>
      <c r="U88" s="449">
        <f t="shared" si="21"/>
        <v>1</v>
      </c>
      <c r="V88" s="449">
        <f t="shared" si="21"/>
        <v>1</v>
      </c>
      <c r="W88" s="449">
        <f t="shared" si="21"/>
        <v>1</v>
      </c>
      <c r="X88" s="449">
        <f t="shared" si="21"/>
        <v>1</v>
      </c>
      <c r="Y88" s="449">
        <f t="shared" si="21"/>
        <v>1</v>
      </c>
      <c r="Z88" s="449">
        <f t="shared" si="21"/>
        <v>1</v>
      </c>
      <c r="AA88" s="449">
        <f t="shared" si="21"/>
        <v>1</v>
      </c>
      <c r="AB88" s="449">
        <f t="shared" si="21"/>
        <v>1</v>
      </c>
      <c r="AC88" s="449">
        <f t="shared" si="21"/>
        <v>1</v>
      </c>
      <c r="AD88" s="449">
        <f t="shared" si="21"/>
        <v>1</v>
      </c>
      <c r="AE88" s="449">
        <f t="shared" si="21"/>
        <v>1</v>
      </c>
      <c r="AF88" s="449">
        <f t="shared" si="21"/>
        <v>1</v>
      </c>
      <c r="AG88" s="449">
        <f t="shared" si="21"/>
        <v>1</v>
      </c>
      <c r="AH88" s="450">
        <f t="shared" si="21"/>
        <v>1</v>
      </c>
      <c r="AK88" s="63"/>
    </row>
    <row r="89" spans="1:37" hidden="1" x14ac:dyDescent="0.2">
      <c r="D89"/>
      <c r="E89"/>
      <c r="F89"/>
      <c r="G89"/>
      <c r="H89"/>
      <c r="I89"/>
      <c r="J89"/>
      <c r="K89"/>
      <c r="L89"/>
      <c r="M89"/>
      <c r="N89"/>
      <c r="O89"/>
      <c r="P89"/>
      <c r="Q89"/>
      <c r="R89"/>
      <c r="S89"/>
      <c r="T89"/>
      <c r="U89"/>
      <c r="V89"/>
      <c r="W89"/>
      <c r="X89"/>
      <c r="Y89"/>
      <c r="Z89"/>
      <c r="AA89"/>
      <c r="AB89"/>
      <c r="AC89"/>
      <c r="AD89"/>
      <c r="AE89"/>
      <c r="AF89"/>
      <c r="AG89"/>
      <c r="AH89"/>
      <c r="AK89" s="63"/>
    </row>
    <row r="90" spans="1:37" hidden="1" x14ac:dyDescent="0.2">
      <c r="B90" s="457"/>
      <c r="C90" s="399" t="s">
        <v>310</v>
      </c>
      <c r="D90" s="458">
        <f t="shared" ref="D90:AH90" si="22">IF(AND(D6-D5=0,COUNTA(D7:D12)&gt;0),1,0)</f>
        <v>0</v>
      </c>
      <c r="E90" s="458">
        <f t="shared" si="22"/>
        <v>0</v>
      </c>
      <c r="F90" s="458">
        <f t="shared" si="22"/>
        <v>0</v>
      </c>
      <c r="G90" s="458">
        <f t="shared" si="22"/>
        <v>0</v>
      </c>
      <c r="H90" s="458">
        <f t="shared" si="22"/>
        <v>0</v>
      </c>
      <c r="I90" s="458">
        <f t="shared" si="22"/>
        <v>0</v>
      </c>
      <c r="J90" s="458">
        <f t="shared" si="22"/>
        <v>0</v>
      </c>
      <c r="K90" s="458">
        <f t="shared" si="22"/>
        <v>0</v>
      </c>
      <c r="L90" s="458">
        <f t="shared" si="22"/>
        <v>0</v>
      </c>
      <c r="M90" s="458">
        <f t="shared" si="22"/>
        <v>0</v>
      </c>
      <c r="N90" s="458">
        <f t="shared" si="22"/>
        <v>0</v>
      </c>
      <c r="O90" s="458">
        <f t="shared" si="22"/>
        <v>0</v>
      </c>
      <c r="P90" s="458">
        <f t="shared" si="22"/>
        <v>0</v>
      </c>
      <c r="Q90" s="458">
        <f t="shared" si="22"/>
        <v>0</v>
      </c>
      <c r="R90" s="458">
        <f t="shared" si="22"/>
        <v>0</v>
      </c>
      <c r="S90" s="458">
        <f t="shared" si="22"/>
        <v>0</v>
      </c>
      <c r="T90" s="458">
        <f t="shared" si="22"/>
        <v>0</v>
      </c>
      <c r="U90" s="458">
        <f t="shared" si="22"/>
        <v>0</v>
      </c>
      <c r="V90" s="458">
        <f t="shared" si="22"/>
        <v>0</v>
      </c>
      <c r="W90" s="458">
        <f t="shared" si="22"/>
        <v>0</v>
      </c>
      <c r="X90" s="458">
        <f t="shared" si="22"/>
        <v>0</v>
      </c>
      <c r="Y90" s="458">
        <f t="shared" si="22"/>
        <v>0</v>
      </c>
      <c r="Z90" s="458">
        <f t="shared" si="22"/>
        <v>0</v>
      </c>
      <c r="AA90" s="458">
        <f t="shared" si="22"/>
        <v>0</v>
      </c>
      <c r="AB90" s="458">
        <f t="shared" si="22"/>
        <v>0</v>
      </c>
      <c r="AC90" s="458">
        <f t="shared" si="22"/>
        <v>0</v>
      </c>
      <c r="AD90" s="458">
        <f t="shared" si="22"/>
        <v>0</v>
      </c>
      <c r="AE90" s="458">
        <f t="shared" si="22"/>
        <v>0</v>
      </c>
      <c r="AF90" s="458">
        <f t="shared" si="22"/>
        <v>0</v>
      </c>
      <c r="AG90" s="458">
        <f t="shared" si="22"/>
        <v>0</v>
      </c>
      <c r="AH90" s="458">
        <f t="shared" si="22"/>
        <v>0</v>
      </c>
      <c r="AK90" s="63"/>
    </row>
    <row r="91" spans="1:37" hidden="1" x14ac:dyDescent="0.2">
      <c r="B91" s="459" t="s">
        <v>304</v>
      </c>
      <c r="C91" s="399" t="s">
        <v>311</v>
      </c>
      <c r="D91" s="458">
        <f t="shared" ref="D91:AH91" si="23">D90</f>
        <v>0</v>
      </c>
      <c r="E91" s="458">
        <f t="shared" si="23"/>
        <v>0</v>
      </c>
      <c r="F91" s="458">
        <f t="shared" si="23"/>
        <v>0</v>
      </c>
      <c r="G91" s="458">
        <f t="shared" si="23"/>
        <v>0</v>
      </c>
      <c r="H91" s="458">
        <f t="shared" si="23"/>
        <v>0</v>
      </c>
      <c r="I91" s="458">
        <f t="shared" si="23"/>
        <v>0</v>
      </c>
      <c r="J91" s="458">
        <f t="shared" si="23"/>
        <v>0</v>
      </c>
      <c r="K91" s="458">
        <f t="shared" si="23"/>
        <v>0</v>
      </c>
      <c r="L91" s="458">
        <f t="shared" si="23"/>
        <v>0</v>
      </c>
      <c r="M91" s="458">
        <f t="shared" si="23"/>
        <v>0</v>
      </c>
      <c r="N91" s="458">
        <f t="shared" si="23"/>
        <v>0</v>
      </c>
      <c r="O91" s="458">
        <f t="shared" si="23"/>
        <v>0</v>
      </c>
      <c r="P91" s="458">
        <f t="shared" si="23"/>
        <v>0</v>
      </c>
      <c r="Q91" s="458">
        <f t="shared" si="23"/>
        <v>0</v>
      </c>
      <c r="R91" s="458">
        <f t="shared" si="23"/>
        <v>0</v>
      </c>
      <c r="S91" s="458">
        <f t="shared" si="23"/>
        <v>0</v>
      </c>
      <c r="T91" s="458">
        <f t="shared" si="23"/>
        <v>0</v>
      </c>
      <c r="U91" s="458">
        <f t="shared" si="23"/>
        <v>0</v>
      </c>
      <c r="V91" s="458">
        <f t="shared" si="23"/>
        <v>0</v>
      </c>
      <c r="W91" s="458">
        <f t="shared" si="23"/>
        <v>0</v>
      </c>
      <c r="X91" s="458">
        <f t="shared" si="23"/>
        <v>0</v>
      </c>
      <c r="Y91" s="458">
        <f t="shared" si="23"/>
        <v>0</v>
      </c>
      <c r="Z91" s="458">
        <f t="shared" si="23"/>
        <v>0</v>
      </c>
      <c r="AA91" s="458">
        <f t="shared" si="23"/>
        <v>0</v>
      </c>
      <c r="AB91" s="458">
        <f t="shared" si="23"/>
        <v>0</v>
      </c>
      <c r="AC91" s="458">
        <f t="shared" si="23"/>
        <v>0</v>
      </c>
      <c r="AD91" s="458">
        <f t="shared" si="23"/>
        <v>0</v>
      </c>
      <c r="AE91" s="458">
        <f t="shared" si="23"/>
        <v>0</v>
      </c>
      <c r="AF91" s="458">
        <f t="shared" si="23"/>
        <v>0</v>
      </c>
      <c r="AG91" s="458">
        <f t="shared" si="23"/>
        <v>0</v>
      </c>
      <c r="AH91" s="458">
        <f t="shared" si="23"/>
        <v>0</v>
      </c>
      <c r="AK91" s="63"/>
    </row>
    <row r="92" spans="1:37" hidden="1" x14ac:dyDescent="0.2">
      <c r="B92" s="457"/>
      <c r="C92" s="399" t="s">
        <v>312</v>
      </c>
      <c r="D92" s="458">
        <f t="shared" ref="D92:AH92" si="24">IF(AND(D8-D7=0,COUNTA(D9:D12)&gt;0),1,0)</f>
        <v>0</v>
      </c>
      <c r="E92" s="458">
        <f t="shared" si="24"/>
        <v>0</v>
      </c>
      <c r="F92" s="458">
        <f t="shared" si="24"/>
        <v>0</v>
      </c>
      <c r="G92" s="458">
        <f t="shared" si="24"/>
        <v>0</v>
      </c>
      <c r="H92" s="458">
        <f t="shared" si="24"/>
        <v>0</v>
      </c>
      <c r="I92" s="458">
        <f t="shared" si="24"/>
        <v>0</v>
      </c>
      <c r="J92" s="458">
        <f t="shared" si="24"/>
        <v>0</v>
      </c>
      <c r="K92" s="458">
        <f t="shared" si="24"/>
        <v>0</v>
      </c>
      <c r="L92" s="458">
        <f t="shared" si="24"/>
        <v>0</v>
      </c>
      <c r="M92" s="458">
        <f t="shared" si="24"/>
        <v>0</v>
      </c>
      <c r="N92" s="458">
        <f t="shared" si="24"/>
        <v>0</v>
      </c>
      <c r="O92" s="458">
        <f t="shared" si="24"/>
        <v>0</v>
      </c>
      <c r="P92" s="458">
        <f t="shared" si="24"/>
        <v>0</v>
      </c>
      <c r="Q92" s="458">
        <f t="shared" si="24"/>
        <v>0</v>
      </c>
      <c r="R92" s="458">
        <f t="shared" si="24"/>
        <v>0</v>
      </c>
      <c r="S92" s="458">
        <f t="shared" si="24"/>
        <v>0</v>
      </c>
      <c r="T92" s="458">
        <f t="shared" si="24"/>
        <v>0</v>
      </c>
      <c r="U92" s="458">
        <f t="shared" si="24"/>
        <v>0</v>
      </c>
      <c r="V92" s="458">
        <f t="shared" si="24"/>
        <v>0</v>
      </c>
      <c r="W92" s="458">
        <f t="shared" si="24"/>
        <v>0</v>
      </c>
      <c r="X92" s="458">
        <f t="shared" si="24"/>
        <v>0</v>
      </c>
      <c r="Y92" s="458">
        <f t="shared" si="24"/>
        <v>0</v>
      </c>
      <c r="Z92" s="458">
        <f t="shared" si="24"/>
        <v>0</v>
      </c>
      <c r="AA92" s="458">
        <f t="shared" si="24"/>
        <v>0</v>
      </c>
      <c r="AB92" s="458">
        <f t="shared" si="24"/>
        <v>0</v>
      </c>
      <c r="AC92" s="458">
        <f t="shared" si="24"/>
        <v>0</v>
      </c>
      <c r="AD92" s="458">
        <f t="shared" si="24"/>
        <v>0</v>
      </c>
      <c r="AE92" s="458">
        <f t="shared" si="24"/>
        <v>0</v>
      </c>
      <c r="AF92" s="458">
        <f t="shared" si="24"/>
        <v>0</v>
      </c>
      <c r="AG92" s="458">
        <f t="shared" si="24"/>
        <v>0</v>
      </c>
      <c r="AH92" s="458">
        <f t="shared" si="24"/>
        <v>0</v>
      </c>
      <c r="AK92" s="63"/>
    </row>
    <row r="93" spans="1:37" hidden="1" x14ac:dyDescent="0.2">
      <c r="B93" s="457"/>
      <c r="C93" s="399" t="s">
        <v>311</v>
      </c>
      <c r="D93" s="458">
        <f t="shared" ref="D93:AH93" si="25">D92</f>
        <v>0</v>
      </c>
      <c r="E93" s="458">
        <f t="shared" si="25"/>
        <v>0</v>
      </c>
      <c r="F93" s="458">
        <f t="shared" si="25"/>
        <v>0</v>
      </c>
      <c r="G93" s="458">
        <f t="shared" si="25"/>
        <v>0</v>
      </c>
      <c r="H93" s="458">
        <f t="shared" si="25"/>
        <v>0</v>
      </c>
      <c r="I93" s="458">
        <f t="shared" si="25"/>
        <v>0</v>
      </c>
      <c r="J93" s="458">
        <f t="shared" si="25"/>
        <v>0</v>
      </c>
      <c r="K93" s="458">
        <f t="shared" si="25"/>
        <v>0</v>
      </c>
      <c r="L93" s="458">
        <f t="shared" si="25"/>
        <v>0</v>
      </c>
      <c r="M93" s="458">
        <f t="shared" si="25"/>
        <v>0</v>
      </c>
      <c r="N93" s="458">
        <f t="shared" si="25"/>
        <v>0</v>
      </c>
      <c r="O93" s="458">
        <f t="shared" si="25"/>
        <v>0</v>
      </c>
      <c r="P93" s="458">
        <f t="shared" si="25"/>
        <v>0</v>
      </c>
      <c r="Q93" s="458">
        <f t="shared" si="25"/>
        <v>0</v>
      </c>
      <c r="R93" s="458">
        <f t="shared" si="25"/>
        <v>0</v>
      </c>
      <c r="S93" s="458">
        <f t="shared" si="25"/>
        <v>0</v>
      </c>
      <c r="T93" s="458">
        <f t="shared" si="25"/>
        <v>0</v>
      </c>
      <c r="U93" s="458">
        <f t="shared" si="25"/>
        <v>0</v>
      </c>
      <c r="V93" s="458">
        <f t="shared" si="25"/>
        <v>0</v>
      </c>
      <c r="W93" s="458">
        <f t="shared" si="25"/>
        <v>0</v>
      </c>
      <c r="X93" s="458">
        <f t="shared" si="25"/>
        <v>0</v>
      </c>
      <c r="Y93" s="458">
        <f t="shared" si="25"/>
        <v>0</v>
      </c>
      <c r="Z93" s="458">
        <f t="shared" si="25"/>
        <v>0</v>
      </c>
      <c r="AA93" s="458">
        <f t="shared" si="25"/>
        <v>0</v>
      </c>
      <c r="AB93" s="458">
        <f t="shared" si="25"/>
        <v>0</v>
      </c>
      <c r="AC93" s="458">
        <f t="shared" si="25"/>
        <v>0</v>
      </c>
      <c r="AD93" s="458">
        <f t="shared" si="25"/>
        <v>0</v>
      </c>
      <c r="AE93" s="458">
        <f t="shared" si="25"/>
        <v>0</v>
      </c>
      <c r="AF93" s="458">
        <f t="shared" si="25"/>
        <v>0</v>
      </c>
      <c r="AG93" s="458">
        <f t="shared" si="25"/>
        <v>0</v>
      </c>
      <c r="AH93" s="458">
        <f t="shared" si="25"/>
        <v>0</v>
      </c>
      <c r="AK93" s="63"/>
    </row>
    <row r="94" spans="1:37" hidden="1" x14ac:dyDescent="0.2">
      <c r="B94" s="457"/>
      <c r="C94" s="399" t="s">
        <v>313</v>
      </c>
      <c r="D94" s="458">
        <f t="shared" ref="D94:AH94" si="26">IF(AND(D10-D9=0,COUNTA(D11:D12)&gt;0),1,0)</f>
        <v>0</v>
      </c>
      <c r="E94" s="458">
        <f t="shared" si="26"/>
        <v>0</v>
      </c>
      <c r="F94" s="458">
        <f t="shared" si="26"/>
        <v>0</v>
      </c>
      <c r="G94" s="458">
        <f t="shared" si="26"/>
        <v>0</v>
      </c>
      <c r="H94" s="458">
        <f t="shared" si="26"/>
        <v>0</v>
      </c>
      <c r="I94" s="458">
        <f t="shared" si="26"/>
        <v>0</v>
      </c>
      <c r="J94" s="458">
        <f t="shared" si="26"/>
        <v>0</v>
      </c>
      <c r="K94" s="458">
        <f t="shared" si="26"/>
        <v>0</v>
      </c>
      <c r="L94" s="458">
        <f t="shared" si="26"/>
        <v>0</v>
      </c>
      <c r="M94" s="458">
        <f t="shared" si="26"/>
        <v>0</v>
      </c>
      <c r="N94" s="458">
        <f t="shared" si="26"/>
        <v>0</v>
      </c>
      <c r="O94" s="458">
        <f t="shared" si="26"/>
        <v>0</v>
      </c>
      <c r="P94" s="458">
        <f t="shared" si="26"/>
        <v>0</v>
      </c>
      <c r="Q94" s="458">
        <f t="shared" si="26"/>
        <v>0</v>
      </c>
      <c r="R94" s="458">
        <f t="shared" si="26"/>
        <v>0</v>
      </c>
      <c r="S94" s="458">
        <f t="shared" si="26"/>
        <v>0</v>
      </c>
      <c r="T94" s="458">
        <f t="shared" si="26"/>
        <v>0</v>
      </c>
      <c r="U94" s="458">
        <f t="shared" si="26"/>
        <v>0</v>
      </c>
      <c r="V94" s="458">
        <f t="shared" si="26"/>
        <v>0</v>
      </c>
      <c r="W94" s="458">
        <f t="shared" si="26"/>
        <v>0</v>
      </c>
      <c r="X94" s="458">
        <f t="shared" si="26"/>
        <v>0</v>
      </c>
      <c r="Y94" s="458">
        <f t="shared" si="26"/>
        <v>0</v>
      </c>
      <c r="Z94" s="458">
        <f t="shared" si="26"/>
        <v>0</v>
      </c>
      <c r="AA94" s="458">
        <f t="shared" si="26"/>
        <v>0</v>
      </c>
      <c r="AB94" s="458">
        <f t="shared" si="26"/>
        <v>0</v>
      </c>
      <c r="AC94" s="458">
        <f t="shared" si="26"/>
        <v>0</v>
      </c>
      <c r="AD94" s="458">
        <f t="shared" si="26"/>
        <v>0</v>
      </c>
      <c r="AE94" s="458">
        <f t="shared" si="26"/>
        <v>0</v>
      </c>
      <c r="AF94" s="458">
        <f t="shared" si="26"/>
        <v>0</v>
      </c>
      <c r="AG94" s="458">
        <f t="shared" si="26"/>
        <v>0</v>
      </c>
      <c r="AH94" s="458">
        <f t="shared" si="26"/>
        <v>0</v>
      </c>
      <c r="AK94" s="63"/>
    </row>
    <row r="95" spans="1:37" customFormat="1" hidden="1" x14ac:dyDescent="0.2">
      <c r="A95" s="130"/>
      <c r="B95" s="457"/>
      <c r="C95" s="399" t="s">
        <v>311</v>
      </c>
      <c r="D95" s="458">
        <f t="shared" ref="D95:AH95" si="27">D94</f>
        <v>0</v>
      </c>
      <c r="E95" s="458">
        <f t="shared" si="27"/>
        <v>0</v>
      </c>
      <c r="F95" s="458">
        <f t="shared" si="27"/>
        <v>0</v>
      </c>
      <c r="G95" s="458">
        <f t="shared" si="27"/>
        <v>0</v>
      </c>
      <c r="H95" s="458">
        <f t="shared" si="27"/>
        <v>0</v>
      </c>
      <c r="I95" s="458">
        <f t="shared" si="27"/>
        <v>0</v>
      </c>
      <c r="J95" s="458">
        <f t="shared" si="27"/>
        <v>0</v>
      </c>
      <c r="K95" s="458">
        <f t="shared" si="27"/>
        <v>0</v>
      </c>
      <c r="L95" s="458">
        <f t="shared" si="27"/>
        <v>0</v>
      </c>
      <c r="M95" s="458">
        <f t="shared" si="27"/>
        <v>0</v>
      </c>
      <c r="N95" s="458">
        <f t="shared" si="27"/>
        <v>0</v>
      </c>
      <c r="O95" s="458">
        <f t="shared" si="27"/>
        <v>0</v>
      </c>
      <c r="P95" s="458">
        <f t="shared" si="27"/>
        <v>0</v>
      </c>
      <c r="Q95" s="458">
        <f t="shared" si="27"/>
        <v>0</v>
      </c>
      <c r="R95" s="458">
        <f t="shared" si="27"/>
        <v>0</v>
      </c>
      <c r="S95" s="458">
        <f t="shared" si="27"/>
        <v>0</v>
      </c>
      <c r="T95" s="458">
        <f t="shared" si="27"/>
        <v>0</v>
      </c>
      <c r="U95" s="458">
        <f t="shared" si="27"/>
        <v>0</v>
      </c>
      <c r="V95" s="458">
        <f t="shared" si="27"/>
        <v>0</v>
      </c>
      <c r="W95" s="458">
        <f t="shared" si="27"/>
        <v>0</v>
      </c>
      <c r="X95" s="458">
        <f t="shared" si="27"/>
        <v>0</v>
      </c>
      <c r="Y95" s="458">
        <f t="shared" si="27"/>
        <v>0</v>
      </c>
      <c r="Z95" s="458">
        <f t="shared" si="27"/>
        <v>0</v>
      </c>
      <c r="AA95" s="458">
        <f t="shared" si="27"/>
        <v>0</v>
      </c>
      <c r="AB95" s="458">
        <f t="shared" si="27"/>
        <v>0</v>
      </c>
      <c r="AC95" s="458">
        <f t="shared" si="27"/>
        <v>0</v>
      </c>
      <c r="AD95" s="458">
        <f t="shared" si="27"/>
        <v>0</v>
      </c>
      <c r="AE95" s="458">
        <f t="shared" si="27"/>
        <v>0</v>
      </c>
      <c r="AF95" s="458">
        <f t="shared" si="27"/>
        <v>0</v>
      </c>
      <c r="AG95" s="458">
        <f t="shared" si="27"/>
        <v>0</v>
      </c>
      <c r="AH95" s="458">
        <f t="shared" si="27"/>
        <v>0</v>
      </c>
      <c r="AI95" s="1"/>
      <c r="AJ95" s="1"/>
      <c r="AK95" s="63"/>
    </row>
    <row r="96" spans="1:37" customFormat="1" hidden="1" x14ac:dyDescent="0.2">
      <c r="A96" s="130"/>
      <c r="B96" s="457"/>
      <c r="C96" s="399" t="s">
        <v>314</v>
      </c>
      <c r="D96" s="460"/>
      <c r="E96" s="460"/>
      <c r="F96" s="460"/>
      <c r="G96" s="460"/>
      <c r="H96" s="460"/>
      <c r="I96" s="460"/>
      <c r="J96" s="460"/>
      <c r="K96" s="460"/>
      <c r="L96" s="460"/>
      <c r="M96" s="460"/>
      <c r="N96" s="460"/>
      <c r="O96" s="460"/>
      <c r="P96" s="460"/>
      <c r="Q96" s="460"/>
      <c r="R96" s="460"/>
      <c r="S96" s="460"/>
      <c r="T96" s="460"/>
      <c r="U96" s="460"/>
      <c r="V96" s="460"/>
      <c r="W96" s="460"/>
      <c r="X96" s="460"/>
      <c r="Y96" s="460"/>
      <c r="Z96" s="460"/>
      <c r="AA96" s="460"/>
      <c r="AB96" s="460"/>
      <c r="AC96" s="460"/>
      <c r="AD96" s="460"/>
      <c r="AE96" s="460"/>
      <c r="AF96" s="460"/>
      <c r="AG96" s="460"/>
      <c r="AH96" s="460"/>
      <c r="AI96" s="1"/>
      <c r="AJ96" s="1"/>
      <c r="AK96" s="63"/>
    </row>
    <row r="97" spans="1:37" customFormat="1" hidden="1" x14ac:dyDescent="0.2">
      <c r="A97" s="130"/>
      <c r="B97" s="457"/>
      <c r="C97" s="399" t="s">
        <v>314</v>
      </c>
      <c r="D97" s="461"/>
      <c r="E97" s="461"/>
      <c r="F97" s="461"/>
      <c r="G97" s="461"/>
      <c r="H97" s="461"/>
      <c r="I97" s="461"/>
      <c r="J97" s="461"/>
      <c r="K97" s="461"/>
      <c r="L97" s="461"/>
      <c r="M97" s="461"/>
      <c r="N97" s="461"/>
      <c r="O97" s="461"/>
      <c r="P97" s="461"/>
      <c r="Q97" s="461"/>
      <c r="R97" s="461"/>
      <c r="S97" s="461"/>
      <c r="T97" s="461"/>
      <c r="U97" s="461"/>
      <c r="V97" s="461"/>
      <c r="W97" s="461"/>
      <c r="X97" s="461"/>
      <c r="Y97" s="461"/>
      <c r="Z97" s="461"/>
      <c r="AA97" s="461"/>
      <c r="AB97" s="461"/>
      <c r="AC97" s="461"/>
      <c r="AD97" s="461"/>
      <c r="AE97" s="461"/>
      <c r="AF97" s="461"/>
      <c r="AG97" s="461"/>
      <c r="AH97" s="461"/>
      <c r="AI97" s="1"/>
      <c r="AJ97" s="1"/>
      <c r="AK97" s="63"/>
    </row>
    <row r="98" spans="1:37" customFormat="1" hidden="1" x14ac:dyDescent="0.2">
      <c r="A98" s="130"/>
      <c r="B98" s="457"/>
      <c r="C98" s="462" t="s">
        <v>315</v>
      </c>
      <c r="D98" s="463">
        <f t="shared" ref="D98:AH98" si="28">MAX(D90:D95)</f>
        <v>0</v>
      </c>
      <c r="E98" s="463">
        <f t="shared" si="28"/>
        <v>0</v>
      </c>
      <c r="F98" s="463">
        <f t="shared" si="28"/>
        <v>0</v>
      </c>
      <c r="G98" s="463">
        <f t="shared" si="28"/>
        <v>0</v>
      </c>
      <c r="H98" s="463">
        <f t="shared" si="28"/>
        <v>0</v>
      </c>
      <c r="I98" s="463">
        <f t="shared" si="28"/>
        <v>0</v>
      </c>
      <c r="J98" s="463">
        <f t="shared" si="28"/>
        <v>0</v>
      </c>
      <c r="K98" s="463">
        <f t="shared" si="28"/>
        <v>0</v>
      </c>
      <c r="L98" s="463">
        <f t="shared" si="28"/>
        <v>0</v>
      </c>
      <c r="M98" s="463">
        <f t="shared" si="28"/>
        <v>0</v>
      </c>
      <c r="N98" s="463">
        <f t="shared" si="28"/>
        <v>0</v>
      </c>
      <c r="O98" s="463">
        <f t="shared" si="28"/>
        <v>0</v>
      </c>
      <c r="P98" s="463">
        <f t="shared" si="28"/>
        <v>0</v>
      </c>
      <c r="Q98" s="463">
        <f t="shared" si="28"/>
        <v>0</v>
      </c>
      <c r="R98" s="463">
        <f t="shared" si="28"/>
        <v>0</v>
      </c>
      <c r="S98" s="463">
        <f t="shared" si="28"/>
        <v>0</v>
      </c>
      <c r="T98" s="463">
        <f t="shared" si="28"/>
        <v>0</v>
      </c>
      <c r="U98" s="463">
        <f t="shared" si="28"/>
        <v>0</v>
      </c>
      <c r="V98" s="463">
        <f t="shared" si="28"/>
        <v>0</v>
      </c>
      <c r="W98" s="463">
        <f t="shared" si="28"/>
        <v>0</v>
      </c>
      <c r="X98" s="463">
        <f t="shared" si="28"/>
        <v>0</v>
      </c>
      <c r="Y98" s="463">
        <f t="shared" si="28"/>
        <v>0</v>
      </c>
      <c r="Z98" s="463">
        <f t="shared" si="28"/>
        <v>0</v>
      </c>
      <c r="AA98" s="463">
        <f t="shared" si="28"/>
        <v>0</v>
      </c>
      <c r="AB98" s="463">
        <f t="shared" si="28"/>
        <v>0</v>
      </c>
      <c r="AC98" s="463">
        <f t="shared" si="28"/>
        <v>0</v>
      </c>
      <c r="AD98" s="463">
        <f t="shared" si="28"/>
        <v>0</v>
      </c>
      <c r="AE98" s="463">
        <f t="shared" si="28"/>
        <v>0</v>
      </c>
      <c r="AF98" s="463">
        <f t="shared" si="28"/>
        <v>0</v>
      </c>
      <c r="AG98" s="463">
        <f t="shared" si="28"/>
        <v>0</v>
      </c>
      <c r="AH98" s="463">
        <f t="shared" si="28"/>
        <v>0</v>
      </c>
      <c r="AI98" s="1"/>
      <c r="AJ98" s="1"/>
      <c r="AK98" s="63"/>
    </row>
    <row r="99" spans="1:37" customFormat="1" hidden="1" x14ac:dyDescent="0.2">
      <c r="A99" s="130"/>
      <c r="B99" s="457"/>
      <c r="C99" s="464"/>
      <c r="D99" s="465"/>
      <c r="E99" s="465"/>
      <c r="F99" s="465"/>
      <c r="G99" s="465"/>
      <c r="H99" s="465"/>
      <c r="I99" s="465"/>
      <c r="J99" s="465"/>
      <c r="K99" s="465"/>
      <c r="L99" s="465"/>
      <c r="M99" s="465"/>
      <c r="N99" s="465"/>
      <c r="O99" s="465"/>
      <c r="P99" s="465"/>
      <c r="Q99" s="465"/>
      <c r="R99" s="465"/>
      <c r="S99" s="465"/>
      <c r="T99" s="465"/>
      <c r="U99" s="465"/>
      <c r="V99" s="465"/>
      <c r="W99" s="465"/>
      <c r="X99" s="465"/>
      <c r="Y99" s="465"/>
      <c r="Z99" s="465"/>
      <c r="AA99" s="465"/>
      <c r="AB99" s="465"/>
      <c r="AC99" s="465"/>
      <c r="AD99" s="465"/>
      <c r="AE99" s="465"/>
      <c r="AF99" s="465"/>
      <c r="AG99" s="465"/>
      <c r="AH99" s="465"/>
      <c r="AI99" s="1"/>
      <c r="AJ99" s="1"/>
      <c r="AK99" s="63"/>
    </row>
    <row r="100" spans="1:37" customFormat="1" hidden="1" x14ac:dyDescent="0.2">
      <c r="A100" s="130"/>
      <c r="B100" s="466"/>
      <c r="C100" s="467" t="s">
        <v>316</v>
      </c>
      <c r="D100" s="468">
        <f>IF(AND(D109=0,D110&gt;0),1,0)</f>
        <v>0</v>
      </c>
      <c r="E100" s="468">
        <f t="shared" ref="E100:AH100" si="29">IF(AND(E109=0,E110&gt;0),1,0)</f>
        <v>0</v>
      </c>
      <c r="F100" s="468">
        <f t="shared" si="29"/>
        <v>0</v>
      </c>
      <c r="G100" s="468">
        <f t="shared" si="29"/>
        <v>0</v>
      </c>
      <c r="H100" s="468">
        <f t="shared" si="29"/>
        <v>0</v>
      </c>
      <c r="I100" s="468">
        <f t="shared" si="29"/>
        <v>0</v>
      </c>
      <c r="J100" s="468">
        <f t="shared" si="29"/>
        <v>0</v>
      </c>
      <c r="K100" s="468">
        <f t="shared" si="29"/>
        <v>0</v>
      </c>
      <c r="L100" s="468">
        <f t="shared" si="29"/>
        <v>0</v>
      </c>
      <c r="M100" s="468">
        <f t="shared" si="29"/>
        <v>0</v>
      </c>
      <c r="N100" s="468">
        <f t="shared" si="29"/>
        <v>0</v>
      </c>
      <c r="O100" s="468">
        <f t="shared" si="29"/>
        <v>0</v>
      </c>
      <c r="P100" s="468">
        <f t="shared" si="29"/>
        <v>0</v>
      </c>
      <c r="Q100" s="468">
        <f t="shared" si="29"/>
        <v>0</v>
      </c>
      <c r="R100" s="468">
        <f t="shared" si="29"/>
        <v>0</v>
      </c>
      <c r="S100" s="468">
        <f t="shared" si="29"/>
        <v>0</v>
      </c>
      <c r="T100" s="468">
        <f t="shared" si="29"/>
        <v>0</v>
      </c>
      <c r="U100" s="468">
        <f t="shared" si="29"/>
        <v>0</v>
      </c>
      <c r="V100" s="468">
        <f t="shared" si="29"/>
        <v>0</v>
      </c>
      <c r="W100" s="468">
        <f t="shared" si="29"/>
        <v>0</v>
      </c>
      <c r="X100" s="468">
        <f t="shared" si="29"/>
        <v>0</v>
      </c>
      <c r="Y100" s="468">
        <f t="shared" si="29"/>
        <v>0</v>
      </c>
      <c r="Z100" s="468">
        <f t="shared" si="29"/>
        <v>0</v>
      </c>
      <c r="AA100" s="468">
        <f t="shared" si="29"/>
        <v>0</v>
      </c>
      <c r="AB100" s="468">
        <f t="shared" si="29"/>
        <v>0</v>
      </c>
      <c r="AC100" s="468">
        <f t="shared" si="29"/>
        <v>0</v>
      </c>
      <c r="AD100" s="468">
        <f t="shared" si="29"/>
        <v>0</v>
      </c>
      <c r="AE100" s="468">
        <f t="shared" si="29"/>
        <v>0</v>
      </c>
      <c r="AF100" s="468">
        <f t="shared" si="29"/>
        <v>0</v>
      </c>
      <c r="AG100" s="468">
        <f t="shared" si="29"/>
        <v>0</v>
      </c>
      <c r="AH100" s="468">
        <f t="shared" si="29"/>
        <v>0</v>
      </c>
      <c r="AI100" s="1"/>
      <c r="AJ100" s="1"/>
      <c r="AK100" s="63"/>
    </row>
    <row r="101" spans="1:37" customFormat="1" hidden="1" x14ac:dyDescent="0.2">
      <c r="A101" s="130"/>
      <c r="B101" s="466"/>
      <c r="C101" s="467" t="s">
        <v>317</v>
      </c>
      <c r="D101" s="469">
        <f>IF(AND(D110&gt;0,D110&lt;D109),3,IF(AND(D109&gt;0,D110=0),1,0))*D$86</f>
        <v>0</v>
      </c>
      <c r="E101" s="469">
        <f t="shared" ref="E101:AH101" si="30">IF(AND(E110&gt;0,E110&lt;E109),3,IF(AND(E109&gt;0,E110=0),1,0))*E$86</f>
        <v>0</v>
      </c>
      <c r="F101" s="469">
        <f t="shared" si="30"/>
        <v>0</v>
      </c>
      <c r="G101" s="469">
        <f t="shared" si="30"/>
        <v>0</v>
      </c>
      <c r="H101" s="469">
        <f t="shared" si="30"/>
        <v>0</v>
      </c>
      <c r="I101" s="469">
        <f t="shared" si="30"/>
        <v>0</v>
      </c>
      <c r="J101" s="469">
        <f t="shared" si="30"/>
        <v>0</v>
      </c>
      <c r="K101" s="469">
        <f t="shared" si="30"/>
        <v>0</v>
      </c>
      <c r="L101" s="469">
        <f t="shared" si="30"/>
        <v>0</v>
      </c>
      <c r="M101" s="469">
        <f t="shared" si="30"/>
        <v>0</v>
      </c>
      <c r="N101" s="469">
        <f t="shared" si="30"/>
        <v>0</v>
      </c>
      <c r="O101" s="469">
        <f t="shared" si="30"/>
        <v>0</v>
      </c>
      <c r="P101" s="469">
        <f t="shared" si="30"/>
        <v>0</v>
      </c>
      <c r="Q101" s="469">
        <f t="shared" si="30"/>
        <v>0</v>
      </c>
      <c r="R101" s="469">
        <f t="shared" si="30"/>
        <v>0</v>
      </c>
      <c r="S101" s="469">
        <f t="shared" si="30"/>
        <v>0</v>
      </c>
      <c r="T101" s="469">
        <f t="shared" si="30"/>
        <v>0</v>
      </c>
      <c r="U101" s="469">
        <f t="shared" si="30"/>
        <v>0</v>
      </c>
      <c r="V101" s="469">
        <f t="shared" si="30"/>
        <v>0</v>
      </c>
      <c r="W101" s="469">
        <f t="shared" si="30"/>
        <v>0</v>
      </c>
      <c r="X101" s="469">
        <f t="shared" si="30"/>
        <v>0</v>
      </c>
      <c r="Y101" s="469">
        <f t="shared" si="30"/>
        <v>0</v>
      </c>
      <c r="Z101" s="469">
        <f t="shared" si="30"/>
        <v>0</v>
      </c>
      <c r="AA101" s="469">
        <f t="shared" si="30"/>
        <v>0</v>
      </c>
      <c r="AB101" s="469">
        <f t="shared" si="30"/>
        <v>0</v>
      </c>
      <c r="AC101" s="469">
        <f t="shared" si="30"/>
        <v>0</v>
      </c>
      <c r="AD101" s="469">
        <f t="shared" si="30"/>
        <v>0</v>
      </c>
      <c r="AE101" s="469">
        <f t="shared" si="30"/>
        <v>0</v>
      </c>
      <c r="AF101" s="469">
        <f t="shared" si="30"/>
        <v>0</v>
      </c>
      <c r="AG101" s="469">
        <f t="shared" si="30"/>
        <v>0</v>
      </c>
      <c r="AH101" s="469">
        <f t="shared" si="30"/>
        <v>0</v>
      </c>
      <c r="AI101" s="1"/>
      <c r="AJ101" s="1"/>
      <c r="AK101" s="63"/>
    </row>
    <row r="102" spans="1:37" customFormat="1" hidden="1" x14ac:dyDescent="0.2">
      <c r="A102" s="130"/>
      <c r="B102" s="466"/>
      <c r="C102" s="467" t="s">
        <v>318</v>
      </c>
      <c r="D102" s="470">
        <f t="shared" ref="D102:AH102" si="31">IF(AND(D111&gt;0,D111&lt;D110),3,IF(AND(D111=0,D112&gt;0),1,0))*D$86</f>
        <v>0</v>
      </c>
      <c r="E102" s="470">
        <f t="shared" si="31"/>
        <v>0</v>
      </c>
      <c r="F102" s="470">
        <f t="shared" si="31"/>
        <v>0</v>
      </c>
      <c r="G102" s="470">
        <f t="shared" si="31"/>
        <v>0</v>
      </c>
      <c r="H102" s="470">
        <f t="shared" si="31"/>
        <v>0</v>
      </c>
      <c r="I102" s="470">
        <f t="shared" si="31"/>
        <v>0</v>
      </c>
      <c r="J102" s="470">
        <f t="shared" si="31"/>
        <v>0</v>
      </c>
      <c r="K102" s="470">
        <f t="shared" si="31"/>
        <v>0</v>
      </c>
      <c r="L102" s="470">
        <f t="shared" si="31"/>
        <v>0</v>
      </c>
      <c r="M102" s="470">
        <f t="shared" si="31"/>
        <v>0</v>
      </c>
      <c r="N102" s="470">
        <f t="shared" si="31"/>
        <v>0</v>
      </c>
      <c r="O102" s="470">
        <f t="shared" si="31"/>
        <v>0</v>
      </c>
      <c r="P102" s="470">
        <f t="shared" si="31"/>
        <v>0</v>
      </c>
      <c r="Q102" s="470">
        <f t="shared" si="31"/>
        <v>0</v>
      </c>
      <c r="R102" s="470">
        <f t="shared" si="31"/>
        <v>0</v>
      </c>
      <c r="S102" s="470">
        <f t="shared" si="31"/>
        <v>0</v>
      </c>
      <c r="T102" s="470">
        <f t="shared" si="31"/>
        <v>0</v>
      </c>
      <c r="U102" s="470">
        <f t="shared" si="31"/>
        <v>0</v>
      </c>
      <c r="V102" s="470">
        <f t="shared" si="31"/>
        <v>0</v>
      </c>
      <c r="W102" s="470">
        <f t="shared" si="31"/>
        <v>0</v>
      </c>
      <c r="X102" s="470">
        <f t="shared" si="31"/>
        <v>0</v>
      </c>
      <c r="Y102" s="470">
        <f t="shared" si="31"/>
        <v>0</v>
      </c>
      <c r="Z102" s="470">
        <f t="shared" si="31"/>
        <v>0</v>
      </c>
      <c r="AA102" s="470">
        <f t="shared" si="31"/>
        <v>0</v>
      </c>
      <c r="AB102" s="470">
        <f t="shared" si="31"/>
        <v>0</v>
      </c>
      <c r="AC102" s="470">
        <f t="shared" si="31"/>
        <v>0</v>
      </c>
      <c r="AD102" s="470">
        <f t="shared" si="31"/>
        <v>0</v>
      </c>
      <c r="AE102" s="470">
        <f t="shared" si="31"/>
        <v>0</v>
      </c>
      <c r="AF102" s="470">
        <f t="shared" si="31"/>
        <v>0</v>
      </c>
      <c r="AG102" s="470">
        <f t="shared" si="31"/>
        <v>0</v>
      </c>
      <c r="AH102" s="470">
        <f t="shared" si="31"/>
        <v>0</v>
      </c>
      <c r="AI102" s="1"/>
      <c r="AJ102" s="1"/>
      <c r="AK102" s="63"/>
    </row>
    <row r="103" spans="1:37" customFormat="1" hidden="1" x14ac:dyDescent="0.2">
      <c r="A103" s="130"/>
      <c r="B103" s="466"/>
      <c r="C103" s="467" t="s">
        <v>319</v>
      </c>
      <c r="D103" s="469">
        <f>IF(AND(D112&gt;0,D112&lt;D111),3,IF(AND(D111&gt;0,D112=0),1,0))*D$86</f>
        <v>0</v>
      </c>
      <c r="E103" s="469">
        <f t="shared" ref="E103:AH103" si="32">IF(AND(E112&gt;0,E112&lt;E111),3,IF(AND(E111&gt;0,E112=0),1,0))*E$86</f>
        <v>0</v>
      </c>
      <c r="F103" s="469">
        <f t="shared" si="32"/>
        <v>0</v>
      </c>
      <c r="G103" s="469">
        <f t="shared" si="32"/>
        <v>0</v>
      </c>
      <c r="H103" s="469">
        <f t="shared" si="32"/>
        <v>0</v>
      </c>
      <c r="I103" s="469">
        <f t="shared" si="32"/>
        <v>0</v>
      </c>
      <c r="J103" s="469">
        <f t="shared" si="32"/>
        <v>0</v>
      </c>
      <c r="K103" s="469">
        <f t="shared" si="32"/>
        <v>0</v>
      </c>
      <c r="L103" s="469">
        <f t="shared" si="32"/>
        <v>0</v>
      </c>
      <c r="M103" s="469">
        <f t="shared" si="32"/>
        <v>0</v>
      </c>
      <c r="N103" s="469">
        <f t="shared" si="32"/>
        <v>0</v>
      </c>
      <c r="O103" s="469">
        <f t="shared" si="32"/>
        <v>0</v>
      </c>
      <c r="P103" s="469">
        <f t="shared" si="32"/>
        <v>0</v>
      </c>
      <c r="Q103" s="469">
        <f t="shared" si="32"/>
        <v>0</v>
      </c>
      <c r="R103" s="469">
        <f t="shared" si="32"/>
        <v>0</v>
      </c>
      <c r="S103" s="469">
        <f t="shared" si="32"/>
        <v>0</v>
      </c>
      <c r="T103" s="469">
        <f t="shared" si="32"/>
        <v>0</v>
      </c>
      <c r="U103" s="469">
        <f t="shared" si="32"/>
        <v>0</v>
      </c>
      <c r="V103" s="469">
        <f t="shared" si="32"/>
        <v>0</v>
      </c>
      <c r="W103" s="469">
        <f t="shared" si="32"/>
        <v>0</v>
      </c>
      <c r="X103" s="469">
        <f t="shared" si="32"/>
        <v>0</v>
      </c>
      <c r="Y103" s="469">
        <f t="shared" si="32"/>
        <v>0</v>
      </c>
      <c r="Z103" s="469">
        <f t="shared" si="32"/>
        <v>0</v>
      </c>
      <c r="AA103" s="469">
        <f t="shared" si="32"/>
        <v>0</v>
      </c>
      <c r="AB103" s="469">
        <f t="shared" si="32"/>
        <v>0</v>
      </c>
      <c r="AC103" s="469">
        <f t="shared" si="32"/>
        <v>0</v>
      </c>
      <c r="AD103" s="469">
        <f t="shared" si="32"/>
        <v>0</v>
      </c>
      <c r="AE103" s="469">
        <f t="shared" si="32"/>
        <v>0</v>
      </c>
      <c r="AF103" s="469">
        <f t="shared" si="32"/>
        <v>0</v>
      </c>
      <c r="AG103" s="469">
        <f t="shared" si="32"/>
        <v>0</v>
      </c>
      <c r="AH103" s="469">
        <f t="shared" si="32"/>
        <v>0</v>
      </c>
      <c r="AI103" s="1"/>
      <c r="AJ103" s="1"/>
      <c r="AK103" s="63"/>
    </row>
    <row r="104" spans="1:37" customFormat="1" hidden="1" x14ac:dyDescent="0.2">
      <c r="A104" s="130"/>
      <c r="B104" s="471" t="s">
        <v>320</v>
      </c>
      <c r="C104" s="467" t="s">
        <v>321</v>
      </c>
      <c r="D104" s="470">
        <f>IF(AND(D113&gt;0,D113&lt;D112),3,IF(AND(D113=0,D114&gt;0),1,0))*D$86</f>
        <v>0</v>
      </c>
      <c r="E104" s="470">
        <f t="shared" ref="E104:AH104" si="33">IF(AND(E113&gt;0,E113&lt;E112),3,IF(AND(E113=0,E114&gt;0),1,0))*E$86</f>
        <v>0</v>
      </c>
      <c r="F104" s="470">
        <f t="shared" si="33"/>
        <v>0</v>
      </c>
      <c r="G104" s="470">
        <f t="shared" si="33"/>
        <v>0</v>
      </c>
      <c r="H104" s="470">
        <f t="shared" si="33"/>
        <v>0</v>
      </c>
      <c r="I104" s="470">
        <f t="shared" si="33"/>
        <v>0</v>
      </c>
      <c r="J104" s="470">
        <f t="shared" si="33"/>
        <v>0</v>
      </c>
      <c r="K104" s="470">
        <f t="shared" si="33"/>
        <v>0</v>
      </c>
      <c r="L104" s="470">
        <f t="shared" si="33"/>
        <v>0</v>
      </c>
      <c r="M104" s="470">
        <f t="shared" si="33"/>
        <v>0</v>
      </c>
      <c r="N104" s="470">
        <f t="shared" si="33"/>
        <v>0</v>
      </c>
      <c r="O104" s="470">
        <f t="shared" si="33"/>
        <v>0</v>
      </c>
      <c r="P104" s="470">
        <f t="shared" si="33"/>
        <v>0</v>
      </c>
      <c r="Q104" s="470">
        <f t="shared" si="33"/>
        <v>0</v>
      </c>
      <c r="R104" s="470">
        <f t="shared" si="33"/>
        <v>0</v>
      </c>
      <c r="S104" s="470">
        <f t="shared" si="33"/>
        <v>0</v>
      </c>
      <c r="T104" s="470">
        <f t="shared" si="33"/>
        <v>0</v>
      </c>
      <c r="U104" s="470">
        <f t="shared" si="33"/>
        <v>0</v>
      </c>
      <c r="V104" s="470">
        <f t="shared" si="33"/>
        <v>0</v>
      </c>
      <c r="W104" s="470">
        <f t="shared" si="33"/>
        <v>0</v>
      </c>
      <c r="X104" s="470">
        <f t="shared" si="33"/>
        <v>0</v>
      </c>
      <c r="Y104" s="470">
        <f t="shared" si="33"/>
        <v>0</v>
      </c>
      <c r="Z104" s="470">
        <f t="shared" si="33"/>
        <v>0</v>
      </c>
      <c r="AA104" s="470">
        <f t="shared" si="33"/>
        <v>0</v>
      </c>
      <c r="AB104" s="470">
        <f t="shared" si="33"/>
        <v>0</v>
      </c>
      <c r="AC104" s="470">
        <f t="shared" si="33"/>
        <v>0</v>
      </c>
      <c r="AD104" s="470">
        <f t="shared" si="33"/>
        <v>0</v>
      </c>
      <c r="AE104" s="470">
        <f t="shared" si="33"/>
        <v>0</v>
      </c>
      <c r="AF104" s="470">
        <f t="shared" si="33"/>
        <v>0</v>
      </c>
      <c r="AG104" s="470">
        <f t="shared" si="33"/>
        <v>0</v>
      </c>
      <c r="AH104" s="470">
        <f t="shared" si="33"/>
        <v>0</v>
      </c>
      <c r="AI104" s="1"/>
      <c r="AJ104" s="1"/>
      <c r="AK104" s="63"/>
    </row>
    <row r="105" spans="1:37" customFormat="1" hidden="1" x14ac:dyDescent="0.2">
      <c r="A105" s="130"/>
      <c r="B105" s="466"/>
      <c r="C105" s="467" t="s">
        <v>322</v>
      </c>
      <c r="D105" s="469">
        <f>IF(AND(D114&gt;0,D114&lt;D113),3,IF(AND(D113&gt;0,D114=0),1,0))*D$86</f>
        <v>0</v>
      </c>
      <c r="E105" s="469">
        <f t="shared" ref="E105:AH105" si="34">IF(AND(E114&gt;0,E114&lt;E113),3,IF(AND(E113&gt;0,E114=0),1,0))*E$86</f>
        <v>0</v>
      </c>
      <c r="F105" s="469">
        <f t="shared" si="34"/>
        <v>0</v>
      </c>
      <c r="G105" s="469">
        <f t="shared" si="34"/>
        <v>0</v>
      </c>
      <c r="H105" s="469">
        <f t="shared" si="34"/>
        <v>0</v>
      </c>
      <c r="I105" s="469">
        <f t="shared" si="34"/>
        <v>0</v>
      </c>
      <c r="J105" s="469">
        <f t="shared" si="34"/>
        <v>0</v>
      </c>
      <c r="K105" s="469">
        <f t="shared" si="34"/>
        <v>0</v>
      </c>
      <c r="L105" s="469">
        <f t="shared" si="34"/>
        <v>0</v>
      </c>
      <c r="M105" s="469">
        <f t="shared" si="34"/>
        <v>0</v>
      </c>
      <c r="N105" s="469">
        <f t="shared" si="34"/>
        <v>0</v>
      </c>
      <c r="O105" s="469">
        <f t="shared" si="34"/>
        <v>0</v>
      </c>
      <c r="P105" s="469">
        <f t="shared" si="34"/>
        <v>0</v>
      </c>
      <c r="Q105" s="469">
        <f t="shared" si="34"/>
        <v>0</v>
      </c>
      <c r="R105" s="469">
        <f t="shared" si="34"/>
        <v>0</v>
      </c>
      <c r="S105" s="469">
        <f t="shared" si="34"/>
        <v>0</v>
      </c>
      <c r="T105" s="469">
        <f t="shared" si="34"/>
        <v>0</v>
      </c>
      <c r="U105" s="469">
        <f t="shared" si="34"/>
        <v>0</v>
      </c>
      <c r="V105" s="469">
        <f t="shared" si="34"/>
        <v>0</v>
      </c>
      <c r="W105" s="469">
        <f t="shared" si="34"/>
        <v>0</v>
      </c>
      <c r="X105" s="469">
        <f t="shared" si="34"/>
        <v>0</v>
      </c>
      <c r="Y105" s="469">
        <f t="shared" si="34"/>
        <v>0</v>
      </c>
      <c r="Z105" s="469">
        <f t="shared" si="34"/>
        <v>0</v>
      </c>
      <c r="AA105" s="469">
        <f t="shared" si="34"/>
        <v>0</v>
      </c>
      <c r="AB105" s="469">
        <f t="shared" si="34"/>
        <v>0</v>
      </c>
      <c r="AC105" s="469">
        <f t="shared" si="34"/>
        <v>0</v>
      </c>
      <c r="AD105" s="469">
        <f t="shared" si="34"/>
        <v>0</v>
      </c>
      <c r="AE105" s="469">
        <f t="shared" si="34"/>
        <v>0</v>
      </c>
      <c r="AF105" s="469">
        <f t="shared" si="34"/>
        <v>0</v>
      </c>
      <c r="AG105" s="469">
        <f t="shared" si="34"/>
        <v>0</v>
      </c>
      <c r="AH105" s="469">
        <f t="shared" si="34"/>
        <v>0</v>
      </c>
      <c r="AI105" s="1"/>
      <c r="AJ105" s="1"/>
      <c r="AK105" s="63"/>
    </row>
    <row r="106" spans="1:37" customFormat="1" hidden="1" x14ac:dyDescent="0.2">
      <c r="A106" s="130"/>
      <c r="B106" s="466"/>
      <c r="C106" s="467" t="s">
        <v>323</v>
      </c>
      <c r="D106" s="470">
        <f>IF(AND(D115&gt;0,D115&lt;D114),3,IF(AND(D115=0,D116&gt;0),1,0))*D$86</f>
        <v>0</v>
      </c>
      <c r="E106" s="470">
        <f t="shared" ref="E106:AH106" si="35">IF(AND(E115&gt;0,E115&lt;E114),3,IF(AND(E115=0,E116&gt;0),1,0))*E$86</f>
        <v>0</v>
      </c>
      <c r="F106" s="470">
        <f t="shared" si="35"/>
        <v>0</v>
      </c>
      <c r="G106" s="470">
        <f t="shared" si="35"/>
        <v>0</v>
      </c>
      <c r="H106" s="470">
        <f t="shared" si="35"/>
        <v>0</v>
      </c>
      <c r="I106" s="470">
        <f t="shared" si="35"/>
        <v>0</v>
      </c>
      <c r="J106" s="470">
        <f t="shared" si="35"/>
        <v>0</v>
      </c>
      <c r="K106" s="470">
        <f t="shared" si="35"/>
        <v>0</v>
      </c>
      <c r="L106" s="470">
        <f t="shared" si="35"/>
        <v>0</v>
      </c>
      <c r="M106" s="470">
        <f t="shared" si="35"/>
        <v>0</v>
      </c>
      <c r="N106" s="470">
        <f t="shared" si="35"/>
        <v>0</v>
      </c>
      <c r="O106" s="470">
        <f t="shared" si="35"/>
        <v>0</v>
      </c>
      <c r="P106" s="470">
        <f t="shared" si="35"/>
        <v>0</v>
      </c>
      <c r="Q106" s="470">
        <f t="shared" si="35"/>
        <v>0</v>
      </c>
      <c r="R106" s="470">
        <f t="shared" si="35"/>
        <v>0</v>
      </c>
      <c r="S106" s="470">
        <f t="shared" si="35"/>
        <v>0</v>
      </c>
      <c r="T106" s="470">
        <f t="shared" si="35"/>
        <v>0</v>
      </c>
      <c r="U106" s="470">
        <f t="shared" si="35"/>
        <v>0</v>
      </c>
      <c r="V106" s="470">
        <f t="shared" si="35"/>
        <v>0</v>
      </c>
      <c r="W106" s="470">
        <f t="shared" si="35"/>
        <v>0</v>
      </c>
      <c r="X106" s="470">
        <f t="shared" si="35"/>
        <v>0</v>
      </c>
      <c r="Y106" s="470">
        <f t="shared" si="35"/>
        <v>0</v>
      </c>
      <c r="Z106" s="470">
        <f t="shared" si="35"/>
        <v>0</v>
      </c>
      <c r="AA106" s="470">
        <f t="shared" si="35"/>
        <v>0</v>
      </c>
      <c r="AB106" s="470">
        <f t="shared" si="35"/>
        <v>0</v>
      </c>
      <c r="AC106" s="470">
        <f t="shared" si="35"/>
        <v>0</v>
      </c>
      <c r="AD106" s="470">
        <f t="shared" si="35"/>
        <v>0</v>
      </c>
      <c r="AE106" s="470">
        <f t="shared" si="35"/>
        <v>0</v>
      </c>
      <c r="AF106" s="470">
        <f t="shared" si="35"/>
        <v>0</v>
      </c>
      <c r="AG106" s="470">
        <f t="shared" si="35"/>
        <v>0</v>
      </c>
      <c r="AH106" s="470">
        <f t="shared" si="35"/>
        <v>0</v>
      </c>
      <c r="AI106" s="1"/>
      <c r="AJ106" s="1"/>
      <c r="AK106" s="63"/>
    </row>
    <row r="107" spans="1:37" customFormat="1" hidden="1" x14ac:dyDescent="0.2">
      <c r="A107" s="130"/>
      <c r="B107" s="466"/>
      <c r="C107" s="467" t="s">
        <v>324</v>
      </c>
      <c r="D107" s="469">
        <f>IF(AND(D116&gt;0,D116&lt;D115),3,IF(AND(D115&gt;0,D116=0),1,0))*D$86</f>
        <v>0</v>
      </c>
      <c r="E107" s="469">
        <f t="shared" ref="E107:AH107" si="36">IF(AND(E116&gt;0,E116&lt;E115),3,IF(AND(E115&gt;0,E116=0),1,0))*E$86</f>
        <v>0</v>
      </c>
      <c r="F107" s="469">
        <f t="shared" si="36"/>
        <v>0</v>
      </c>
      <c r="G107" s="469">
        <f t="shared" si="36"/>
        <v>0</v>
      </c>
      <c r="H107" s="469">
        <f t="shared" si="36"/>
        <v>0</v>
      </c>
      <c r="I107" s="469">
        <f t="shared" si="36"/>
        <v>0</v>
      </c>
      <c r="J107" s="469">
        <f t="shared" si="36"/>
        <v>0</v>
      </c>
      <c r="K107" s="469">
        <f t="shared" si="36"/>
        <v>0</v>
      </c>
      <c r="L107" s="469">
        <f t="shared" si="36"/>
        <v>0</v>
      </c>
      <c r="M107" s="469">
        <f t="shared" si="36"/>
        <v>0</v>
      </c>
      <c r="N107" s="469">
        <f t="shared" si="36"/>
        <v>0</v>
      </c>
      <c r="O107" s="469">
        <f t="shared" si="36"/>
        <v>0</v>
      </c>
      <c r="P107" s="469">
        <f t="shared" si="36"/>
        <v>0</v>
      </c>
      <c r="Q107" s="469">
        <f t="shared" si="36"/>
        <v>0</v>
      </c>
      <c r="R107" s="469">
        <f t="shared" si="36"/>
        <v>0</v>
      </c>
      <c r="S107" s="469">
        <f t="shared" si="36"/>
        <v>0</v>
      </c>
      <c r="T107" s="469">
        <f t="shared" si="36"/>
        <v>0</v>
      </c>
      <c r="U107" s="469">
        <f t="shared" si="36"/>
        <v>0</v>
      </c>
      <c r="V107" s="469">
        <f t="shared" si="36"/>
        <v>0</v>
      </c>
      <c r="W107" s="469">
        <f t="shared" si="36"/>
        <v>0</v>
      </c>
      <c r="X107" s="469">
        <f t="shared" si="36"/>
        <v>0</v>
      </c>
      <c r="Y107" s="469">
        <f t="shared" si="36"/>
        <v>0</v>
      </c>
      <c r="Z107" s="469">
        <f t="shared" si="36"/>
        <v>0</v>
      </c>
      <c r="AA107" s="469">
        <f t="shared" si="36"/>
        <v>0</v>
      </c>
      <c r="AB107" s="469">
        <f t="shared" si="36"/>
        <v>0</v>
      </c>
      <c r="AC107" s="469">
        <f t="shared" si="36"/>
        <v>0</v>
      </c>
      <c r="AD107" s="469">
        <f t="shared" si="36"/>
        <v>0</v>
      </c>
      <c r="AE107" s="469">
        <f t="shared" si="36"/>
        <v>0</v>
      </c>
      <c r="AF107" s="469">
        <f t="shared" si="36"/>
        <v>0</v>
      </c>
      <c r="AG107" s="469">
        <f t="shared" si="36"/>
        <v>0</v>
      </c>
      <c r="AH107" s="469">
        <f t="shared" si="36"/>
        <v>0</v>
      </c>
      <c r="AI107" s="1"/>
      <c r="AJ107" s="1"/>
      <c r="AK107" s="63"/>
    </row>
    <row r="108" spans="1:37" customFormat="1" hidden="1" x14ac:dyDescent="0.2">
      <c r="A108" s="130"/>
      <c r="B108" s="5"/>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63"/>
    </row>
    <row r="109" spans="1:37" customFormat="1" hidden="1" x14ac:dyDescent="0.2">
      <c r="A109" s="130"/>
      <c r="C109" s="472" t="s">
        <v>316</v>
      </c>
      <c r="D109" s="473">
        <f>ROUND(D5*24,2)</f>
        <v>0</v>
      </c>
      <c r="E109" s="473">
        <f t="shared" ref="E109:AH116" si="37">ROUND(E5*24,2)</f>
        <v>0</v>
      </c>
      <c r="F109" s="473">
        <f t="shared" si="37"/>
        <v>0</v>
      </c>
      <c r="G109" s="473">
        <f t="shared" si="37"/>
        <v>0</v>
      </c>
      <c r="H109" s="473">
        <f t="shared" si="37"/>
        <v>0</v>
      </c>
      <c r="I109" s="473">
        <f t="shared" si="37"/>
        <v>0</v>
      </c>
      <c r="J109" s="473">
        <f t="shared" si="37"/>
        <v>0</v>
      </c>
      <c r="K109" s="473">
        <f t="shared" si="37"/>
        <v>0</v>
      </c>
      <c r="L109" s="473">
        <f t="shared" si="37"/>
        <v>0</v>
      </c>
      <c r="M109" s="473">
        <f t="shared" si="37"/>
        <v>0</v>
      </c>
      <c r="N109" s="473">
        <f t="shared" si="37"/>
        <v>0</v>
      </c>
      <c r="O109" s="473">
        <f t="shared" si="37"/>
        <v>0</v>
      </c>
      <c r="P109" s="473">
        <f t="shared" si="37"/>
        <v>0</v>
      </c>
      <c r="Q109" s="473">
        <f t="shared" si="37"/>
        <v>0</v>
      </c>
      <c r="R109" s="473">
        <f t="shared" si="37"/>
        <v>0</v>
      </c>
      <c r="S109" s="473">
        <f t="shared" si="37"/>
        <v>0</v>
      </c>
      <c r="T109" s="473">
        <f t="shared" si="37"/>
        <v>0</v>
      </c>
      <c r="U109" s="473">
        <f t="shared" si="37"/>
        <v>0</v>
      </c>
      <c r="V109" s="473">
        <f t="shared" si="37"/>
        <v>0</v>
      </c>
      <c r="W109" s="473">
        <f t="shared" si="37"/>
        <v>0</v>
      </c>
      <c r="X109" s="473">
        <f t="shared" si="37"/>
        <v>0</v>
      </c>
      <c r="Y109" s="473">
        <f t="shared" si="37"/>
        <v>0</v>
      </c>
      <c r="Z109" s="473">
        <f t="shared" si="37"/>
        <v>0</v>
      </c>
      <c r="AA109" s="473">
        <f t="shared" si="37"/>
        <v>0</v>
      </c>
      <c r="AB109" s="473">
        <f t="shared" si="37"/>
        <v>0</v>
      </c>
      <c r="AC109" s="473">
        <f t="shared" si="37"/>
        <v>0</v>
      </c>
      <c r="AD109" s="473">
        <f t="shared" si="37"/>
        <v>0</v>
      </c>
      <c r="AE109" s="473">
        <f t="shared" si="37"/>
        <v>0</v>
      </c>
      <c r="AF109" s="473">
        <f t="shared" si="37"/>
        <v>0</v>
      </c>
      <c r="AG109" s="473">
        <f t="shared" si="37"/>
        <v>0</v>
      </c>
      <c r="AH109" s="474">
        <f t="shared" si="37"/>
        <v>0</v>
      </c>
      <c r="AI109" s="1"/>
      <c r="AJ109" s="1"/>
      <c r="AK109" s="63"/>
    </row>
    <row r="110" spans="1:37" customFormat="1" hidden="1" x14ac:dyDescent="0.2">
      <c r="A110" s="130"/>
      <c r="B110" s="5"/>
      <c r="C110" s="475" t="s">
        <v>317</v>
      </c>
      <c r="D110" s="476">
        <f t="shared" ref="D110:S116" si="38">ROUND(D6*24,2)</f>
        <v>0</v>
      </c>
      <c r="E110" s="476">
        <f t="shared" si="38"/>
        <v>0</v>
      </c>
      <c r="F110" s="476">
        <f t="shared" si="38"/>
        <v>0</v>
      </c>
      <c r="G110" s="476">
        <f t="shared" si="38"/>
        <v>0</v>
      </c>
      <c r="H110" s="476">
        <f t="shared" si="38"/>
        <v>0</v>
      </c>
      <c r="I110" s="476">
        <f t="shared" si="38"/>
        <v>0</v>
      </c>
      <c r="J110" s="476">
        <f t="shared" si="38"/>
        <v>0</v>
      </c>
      <c r="K110" s="476">
        <f t="shared" si="38"/>
        <v>0</v>
      </c>
      <c r="L110" s="476">
        <f t="shared" si="38"/>
        <v>0</v>
      </c>
      <c r="M110" s="476">
        <f t="shared" si="38"/>
        <v>0</v>
      </c>
      <c r="N110" s="476">
        <f t="shared" si="38"/>
        <v>0</v>
      </c>
      <c r="O110" s="476">
        <f t="shared" si="38"/>
        <v>0</v>
      </c>
      <c r="P110" s="476">
        <f t="shared" si="38"/>
        <v>0</v>
      </c>
      <c r="Q110" s="476">
        <f t="shared" si="38"/>
        <v>0</v>
      </c>
      <c r="R110" s="476">
        <f t="shared" si="38"/>
        <v>0</v>
      </c>
      <c r="S110" s="476">
        <f t="shared" si="38"/>
        <v>0</v>
      </c>
      <c r="T110" s="476">
        <f t="shared" si="37"/>
        <v>0</v>
      </c>
      <c r="U110" s="476">
        <f t="shared" si="37"/>
        <v>0</v>
      </c>
      <c r="V110" s="476">
        <f t="shared" si="37"/>
        <v>0</v>
      </c>
      <c r="W110" s="476">
        <f t="shared" si="37"/>
        <v>0</v>
      </c>
      <c r="X110" s="476">
        <f t="shared" si="37"/>
        <v>0</v>
      </c>
      <c r="Y110" s="476">
        <f t="shared" si="37"/>
        <v>0</v>
      </c>
      <c r="Z110" s="476">
        <f t="shared" si="37"/>
        <v>0</v>
      </c>
      <c r="AA110" s="476">
        <f t="shared" si="37"/>
        <v>0</v>
      </c>
      <c r="AB110" s="476">
        <f t="shared" si="37"/>
        <v>0</v>
      </c>
      <c r="AC110" s="476">
        <f t="shared" si="37"/>
        <v>0</v>
      </c>
      <c r="AD110" s="476">
        <f t="shared" si="37"/>
        <v>0</v>
      </c>
      <c r="AE110" s="476">
        <f t="shared" si="37"/>
        <v>0</v>
      </c>
      <c r="AF110" s="476">
        <f t="shared" si="37"/>
        <v>0</v>
      </c>
      <c r="AG110" s="476">
        <f t="shared" si="37"/>
        <v>0</v>
      </c>
      <c r="AH110" s="477">
        <f t="shared" si="37"/>
        <v>0</v>
      </c>
      <c r="AI110" s="1"/>
      <c r="AJ110" s="1"/>
      <c r="AK110" s="63"/>
    </row>
    <row r="111" spans="1:37" customFormat="1" hidden="1" x14ac:dyDescent="0.2">
      <c r="A111" s="130"/>
      <c r="B111" s="23" t="s">
        <v>325</v>
      </c>
      <c r="C111" s="475" t="s">
        <v>318</v>
      </c>
      <c r="D111" s="476">
        <f t="shared" si="38"/>
        <v>0</v>
      </c>
      <c r="E111" s="476">
        <f t="shared" si="37"/>
        <v>0</v>
      </c>
      <c r="F111" s="476">
        <f t="shared" si="37"/>
        <v>0</v>
      </c>
      <c r="G111" s="476">
        <f t="shared" si="37"/>
        <v>0</v>
      </c>
      <c r="H111" s="476">
        <f t="shared" si="37"/>
        <v>0</v>
      </c>
      <c r="I111" s="476">
        <f t="shared" si="37"/>
        <v>0</v>
      </c>
      <c r="J111" s="476">
        <f t="shared" si="37"/>
        <v>0</v>
      </c>
      <c r="K111" s="476">
        <f t="shared" si="37"/>
        <v>0</v>
      </c>
      <c r="L111" s="476">
        <f t="shared" si="37"/>
        <v>0</v>
      </c>
      <c r="M111" s="476">
        <f t="shared" si="37"/>
        <v>0</v>
      </c>
      <c r="N111" s="476">
        <f t="shared" si="37"/>
        <v>0</v>
      </c>
      <c r="O111" s="476">
        <f t="shared" si="37"/>
        <v>0</v>
      </c>
      <c r="P111" s="476">
        <f t="shared" si="37"/>
        <v>0</v>
      </c>
      <c r="Q111" s="476">
        <f t="shared" si="37"/>
        <v>0</v>
      </c>
      <c r="R111" s="476">
        <f t="shared" si="37"/>
        <v>0</v>
      </c>
      <c r="S111" s="476">
        <f t="shared" si="37"/>
        <v>0</v>
      </c>
      <c r="T111" s="476">
        <f t="shared" si="37"/>
        <v>0</v>
      </c>
      <c r="U111" s="476">
        <f t="shared" si="37"/>
        <v>0</v>
      </c>
      <c r="V111" s="476">
        <f t="shared" si="37"/>
        <v>0</v>
      </c>
      <c r="W111" s="476">
        <f t="shared" si="37"/>
        <v>0</v>
      </c>
      <c r="X111" s="476">
        <f t="shared" si="37"/>
        <v>0</v>
      </c>
      <c r="Y111" s="476">
        <f t="shared" si="37"/>
        <v>0</v>
      </c>
      <c r="Z111" s="476">
        <f t="shared" si="37"/>
        <v>0</v>
      </c>
      <c r="AA111" s="476">
        <f t="shared" si="37"/>
        <v>0</v>
      </c>
      <c r="AB111" s="476">
        <f t="shared" si="37"/>
        <v>0</v>
      </c>
      <c r="AC111" s="476">
        <f t="shared" si="37"/>
        <v>0</v>
      </c>
      <c r="AD111" s="476">
        <f t="shared" si="37"/>
        <v>0</v>
      </c>
      <c r="AE111" s="476">
        <f t="shared" si="37"/>
        <v>0</v>
      </c>
      <c r="AF111" s="476">
        <f t="shared" si="37"/>
        <v>0</v>
      </c>
      <c r="AG111" s="476">
        <f t="shared" si="37"/>
        <v>0</v>
      </c>
      <c r="AH111" s="477">
        <f t="shared" si="37"/>
        <v>0</v>
      </c>
      <c r="AI111" s="1"/>
      <c r="AJ111" s="1"/>
      <c r="AK111" s="63"/>
    </row>
    <row r="112" spans="1:37" customFormat="1" hidden="1" x14ac:dyDescent="0.2">
      <c r="A112" s="130"/>
      <c r="B112" s="5"/>
      <c r="C112" s="475" t="s">
        <v>319</v>
      </c>
      <c r="D112" s="476">
        <f t="shared" si="38"/>
        <v>0</v>
      </c>
      <c r="E112" s="476">
        <f t="shared" si="37"/>
        <v>0</v>
      </c>
      <c r="F112" s="476">
        <f t="shared" si="37"/>
        <v>0</v>
      </c>
      <c r="G112" s="476">
        <f t="shared" si="37"/>
        <v>0</v>
      </c>
      <c r="H112" s="476">
        <f t="shared" si="37"/>
        <v>0</v>
      </c>
      <c r="I112" s="476">
        <f t="shared" si="37"/>
        <v>0</v>
      </c>
      <c r="J112" s="476">
        <f t="shared" si="37"/>
        <v>0</v>
      </c>
      <c r="K112" s="476">
        <f t="shared" si="37"/>
        <v>0</v>
      </c>
      <c r="L112" s="476">
        <f t="shared" si="37"/>
        <v>0</v>
      </c>
      <c r="M112" s="476">
        <f t="shared" si="37"/>
        <v>0</v>
      </c>
      <c r="N112" s="476">
        <f t="shared" si="37"/>
        <v>0</v>
      </c>
      <c r="O112" s="476">
        <f t="shared" si="37"/>
        <v>0</v>
      </c>
      <c r="P112" s="476">
        <f t="shared" si="37"/>
        <v>0</v>
      </c>
      <c r="Q112" s="476">
        <f t="shared" si="37"/>
        <v>0</v>
      </c>
      <c r="R112" s="476">
        <f t="shared" si="37"/>
        <v>0</v>
      </c>
      <c r="S112" s="476">
        <f t="shared" si="37"/>
        <v>0</v>
      </c>
      <c r="T112" s="476">
        <f t="shared" si="37"/>
        <v>0</v>
      </c>
      <c r="U112" s="476">
        <f t="shared" si="37"/>
        <v>0</v>
      </c>
      <c r="V112" s="476">
        <f t="shared" si="37"/>
        <v>0</v>
      </c>
      <c r="W112" s="476">
        <f t="shared" si="37"/>
        <v>0</v>
      </c>
      <c r="X112" s="476">
        <f t="shared" si="37"/>
        <v>0</v>
      </c>
      <c r="Y112" s="476">
        <f t="shared" si="37"/>
        <v>0</v>
      </c>
      <c r="Z112" s="476">
        <f t="shared" si="37"/>
        <v>0</v>
      </c>
      <c r="AA112" s="476">
        <f t="shared" si="37"/>
        <v>0</v>
      </c>
      <c r="AB112" s="476">
        <f t="shared" si="37"/>
        <v>0</v>
      </c>
      <c r="AC112" s="476">
        <f t="shared" si="37"/>
        <v>0</v>
      </c>
      <c r="AD112" s="476">
        <f t="shared" si="37"/>
        <v>0</v>
      </c>
      <c r="AE112" s="476">
        <f t="shared" si="37"/>
        <v>0</v>
      </c>
      <c r="AF112" s="476">
        <f t="shared" si="37"/>
        <v>0</v>
      </c>
      <c r="AG112" s="476">
        <f t="shared" si="37"/>
        <v>0</v>
      </c>
      <c r="AH112" s="477">
        <f t="shared" si="37"/>
        <v>0</v>
      </c>
      <c r="AI112" s="1"/>
      <c r="AJ112" s="1"/>
      <c r="AK112" s="63"/>
    </row>
    <row r="113" spans="1:37" customFormat="1" hidden="1" x14ac:dyDescent="0.2">
      <c r="A113" s="130"/>
      <c r="B113" s="5"/>
      <c r="C113" s="475" t="s">
        <v>321</v>
      </c>
      <c r="D113" s="476">
        <f t="shared" si="38"/>
        <v>0</v>
      </c>
      <c r="E113" s="476">
        <f t="shared" si="37"/>
        <v>0</v>
      </c>
      <c r="F113" s="476">
        <f t="shared" si="37"/>
        <v>0</v>
      </c>
      <c r="G113" s="476">
        <f t="shared" si="37"/>
        <v>0</v>
      </c>
      <c r="H113" s="476">
        <f t="shared" si="37"/>
        <v>0</v>
      </c>
      <c r="I113" s="476">
        <f t="shared" si="37"/>
        <v>0</v>
      </c>
      <c r="J113" s="476">
        <f t="shared" si="37"/>
        <v>0</v>
      </c>
      <c r="K113" s="476">
        <f t="shared" si="37"/>
        <v>0</v>
      </c>
      <c r="L113" s="476">
        <f t="shared" si="37"/>
        <v>0</v>
      </c>
      <c r="M113" s="476">
        <f t="shared" si="37"/>
        <v>0</v>
      </c>
      <c r="N113" s="476">
        <f t="shared" si="37"/>
        <v>0</v>
      </c>
      <c r="O113" s="476">
        <f t="shared" si="37"/>
        <v>0</v>
      </c>
      <c r="P113" s="476">
        <f t="shared" si="37"/>
        <v>0</v>
      </c>
      <c r="Q113" s="476">
        <f t="shared" si="37"/>
        <v>0</v>
      </c>
      <c r="R113" s="476">
        <f t="shared" si="37"/>
        <v>0</v>
      </c>
      <c r="S113" s="476">
        <f t="shared" si="37"/>
        <v>0</v>
      </c>
      <c r="T113" s="476">
        <f t="shared" si="37"/>
        <v>0</v>
      </c>
      <c r="U113" s="476">
        <f t="shared" si="37"/>
        <v>0</v>
      </c>
      <c r="V113" s="476">
        <f t="shared" si="37"/>
        <v>0</v>
      </c>
      <c r="W113" s="476">
        <f t="shared" si="37"/>
        <v>0</v>
      </c>
      <c r="X113" s="476">
        <f t="shared" si="37"/>
        <v>0</v>
      </c>
      <c r="Y113" s="476">
        <f t="shared" si="37"/>
        <v>0</v>
      </c>
      <c r="Z113" s="476">
        <f t="shared" si="37"/>
        <v>0</v>
      </c>
      <c r="AA113" s="476">
        <f t="shared" si="37"/>
        <v>0</v>
      </c>
      <c r="AB113" s="476">
        <f t="shared" si="37"/>
        <v>0</v>
      </c>
      <c r="AC113" s="476">
        <f t="shared" si="37"/>
        <v>0</v>
      </c>
      <c r="AD113" s="476">
        <f t="shared" si="37"/>
        <v>0</v>
      </c>
      <c r="AE113" s="476">
        <f t="shared" si="37"/>
        <v>0</v>
      </c>
      <c r="AF113" s="476">
        <f t="shared" si="37"/>
        <v>0</v>
      </c>
      <c r="AG113" s="476">
        <f t="shared" si="37"/>
        <v>0</v>
      </c>
      <c r="AH113" s="477">
        <f t="shared" si="37"/>
        <v>0</v>
      </c>
      <c r="AI113" s="1"/>
      <c r="AJ113" s="1"/>
      <c r="AK113" s="63"/>
    </row>
    <row r="114" spans="1:37" customFormat="1" hidden="1" x14ac:dyDescent="0.2">
      <c r="A114" s="130"/>
      <c r="B114" s="5"/>
      <c r="C114" s="475" t="s">
        <v>322</v>
      </c>
      <c r="D114" s="476">
        <f t="shared" si="38"/>
        <v>0</v>
      </c>
      <c r="E114" s="476">
        <f t="shared" si="37"/>
        <v>0</v>
      </c>
      <c r="F114" s="476">
        <f t="shared" si="37"/>
        <v>0</v>
      </c>
      <c r="G114" s="476">
        <f t="shared" si="37"/>
        <v>0</v>
      </c>
      <c r="H114" s="476">
        <f t="shared" si="37"/>
        <v>0</v>
      </c>
      <c r="I114" s="476">
        <f t="shared" si="37"/>
        <v>0</v>
      </c>
      <c r="J114" s="476">
        <f t="shared" si="37"/>
        <v>0</v>
      </c>
      <c r="K114" s="476">
        <f t="shared" si="37"/>
        <v>0</v>
      </c>
      <c r="L114" s="476">
        <f t="shared" si="37"/>
        <v>0</v>
      </c>
      <c r="M114" s="476">
        <f t="shared" si="37"/>
        <v>0</v>
      </c>
      <c r="N114" s="476">
        <f t="shared" si="37"/>
        <v>0</v>
      </c>
      <c r="O114" s="476">
        <f t="shared" si="37"/>
        <v>0</v>
      </c>
      <c r="P114" s="476">
        <f t="shared" si="37"/>
        <v>0</v>
      </c>
      <c r="Q114" s="476">
        <f t="shared" si="37"/>
        <v>0</v>
      </c>
      <c r="R114" s="476">
        <f t="shared" si="37"/>
        <v>0</v>
      </c>
      <c r="S114" s="476">
        <f t="shared" si="37"/>
        <v>0</v>
      </c>
      <c r="T114" s="476">
        <f t="shared" si="37"/>
        <v>0</v>
      </c>
      <c r="U114" s="476">
        <f t="shared" si="37"/>
        <v>0</v>
      </c>
      <c r="V114" s="476">
        <f t="shared" si="37"/>
        <v>0</v>
      </c>
      <c r="W114" s="476">
        <f t="shared" si="37"/>
        <v>0</v>
      </c>
      <c r="X114" s="476">
        <f t="shared" si="37"/>
        <v>0</v>
      </c>
      <c r="Y114" s="476">
        <f t="shared" si="37"/>
        <v>0</v>
      </c>
      <c r="Z114" s="476">
        <f t="shared" si="37"/>
        <v>0</v>
      </c>
      <c r="AA114" s="476">
        <f t="shared" si="37"/>
        <v>0</v>
      </c>
      <c r="AB114" s="476">
        <f t="shared" si="37"/>
        <v>0</v>
      </c>
      <c r="AC114" s="476">
        <f t="shared" si="37"/>
        <v>0</v>
      </c>
      <c r="AD114" s="476">
        <f t="shared" si="37"/>
        <v>0</v>
      </c>
      <c r="AE114" s="476">
        <f t="shared" si="37"/>
        <v>0</v>
      </c>
      <c r="AF114" s="476">
        <f t="shared" si="37"/>
        <v>0</v>
      </c>
      <c r="AG114" s="476">
        <f t="shared" si="37"/>
        <v>0</v>
      </c>
      <c r="AH114" s="477">
        <f t="shared" si="37"/>
        <v>0</v>
      </c>
      <c r="AI114" s="1"/>
      <c r="AJ114" s="1"/>
      <c r="AK114" s="63"/>
    </row>
    <row r="115" spans="1:37" customFormat="1" hidden="1" x14ac:dyDescent="0.2">
      <c r="A115" s="130"/>
      <c r="B115" s="5"/>
      <c r="C115" s="475" t="s">
        <v>323</v>
      </c>
      <c r="D115" s="476">
        <f t="shared" si="38"/>
        <v>0</v>
      </c>
      <c r="E115" s="476">
        <f t="shared" si="37"/>
        <v>0</v>
      </c>
      <c r="F115" s="476">
        <f t="shared" si="37"/>
        <v>0</v>
      </c>
      <c r="G115" s="476">
        <f t="shared" si="37"/>
        <v>0</v>
      </c>
      <c r="H115" s="476">
        <f t="shared" si="37"/>
        <v>0</v>
      </c>
      <c r="I115" s="476">
        <f t="shared" si="37"/>
        <v>0</v>
      </c>
      <c r="J115" s="476">
        <f t="shared" si="37"/>
        <v>0</v>
      </c>
      <c r="K115" s="476">
        <f t="shared" si="37"/>
        <v>0</v>
      </c>
      <c r="L115" s="476">
        <f t="shared" si="37"/>
        <v>0</v>
      </c>
      <c r="M115" s="476">
        <f t="shared" si="37"/>
        <v>0</v>
      </c>
      <c r="N115" s="476">
        <f t="shared" si="37"/>
        <v>0</v>
      </c>
      <c r="O115" s="476">
        <f t="shared" si="37"/>
        <v>0</v>
      </c>
      <c r="P115" s="476">
        <f t="shared" si="37"/>
        <v>0</v>
      </c>
      <c r="Q115" s="476">
        <f t="shared" si="37"/>
        <v>0</v>
      </c>
      <c r="R115" s="476">
        <f t="shared" si="37"/>
        <v>0</v>
      </c>
      <c r="S115" s="476">
        <f t="shared" si="37"/>
        <v>0</v>
      </c>
      <c r="T115" s="476">
        <f t="shared" si="37"/>
        <v>0</v>
      </c>
      <c r="U115" s="476">
        <f t="shared" si="37"/>
        <v>0</v>
      </c>
      <c r="V115" s="476">
        <f t="shared" si="37"/>
        <v>0</v>
      </c>
      <c r="W115" s="476">
        <f t="shared" si="37"/>
        <v>0</v>
      </c>
      <c r="X115" s="476">
        <f t="shared" si="37"/>
        <v>0</v>
      </c>
      <c r="Y115" s="476">
        <f t="shared" si="37"/>
        <v>0</v>
      </c>
      <c r="Z115" s="476">
        <f t="shared" si="37"/>
        <v>0</v>
      </c>
      <c r="AA115" s="476">
        <f t="shared" si="37"/>
        <v>0</v>
      </c>
      <c r="AB115" s="476">
        <f t="shared" si="37"/>
        <v>0</v>
      </c>
      <c r="AC115" s="476">
        <f t="shared" si="37"/>
        <v>0</v>
      </c>
      <c r="AD115" s="476">
        <f t="shared" si="37"/>
        <v>0</v>
      </c>
      <c r="AE115" s="476">
        <f t="shared" si="37"/>
        <v>0</v>
      </c>
      <c r="AF115" s="476">
        <f t="shared" si="37"/>
        <v>0</v>
      </c>
      <c r="AG115" s="476">
        <f t="shared" si="37"/>
        <v>0</v>
      </c>
      <c r="AH115" s="477">
        <f t="shared" si="37"/>
        <v>0</v>
      </c>
      <c r="AI115" s="1"/>
      <c r="AJ115" s="1"/>
      <c r="AK115" s="63"/>
    </row>
    <row r="116" spans="1:37" customFormat="1" hidden="1" x14ac:dyDescent="0.2">
      <c r="A116" s="130"/>
      <c r="B116" s="5"/>
      <c r="C116" s="478" t="s">
        <v>324</v>
      </c>
      <c r="D116" s="479">
        <f t="shared" si="38"/>
        <v>0</v>
      </c>
      <c r="E116" s="479">
        <f t="shared" si="37"/>
        <v>0</v>
      </c>
      <c r="F116" s="479">
        <f t="shared" si="37"/>
        <v>0</v>
      </c>
      <c r="G116" s="479">
        <f t="shared" si="37"/>
        <v>0</v>
      </c>
      <c r="H116" s="479">
        <f t="shared" si="37"/>
        <v>0</v>
      </c>
      <c r="I116" s="479">
        <f t="shared" si="37"/>
        <v>0</v>
      </c>
      <c r="J116" s="479">
        <f t="shared" si="37"/>
        <v>0</v>
      </c>
      <c r="K116" s="479">
        <f t="shared" si="37"/>
        <v>0</v>
      </c>
      <c r="L116" s="479">
        <f t="shared" si="37"/>
        <v>0</v>
      </c>
      <c r="M116" s="479">
        <f t="shared" si="37"/>
        <v>0</v>
      </c>
      <c r="N116" s="479">
        <f t="shared" si="37"/>
        <v>0</v>
      </c>
      <c r="O116" s="479">
        <f t="shared" si="37"/>
        <v>0</v>
      </c>
      <c r="P116" s="479">
        <f t="shared" si="37"/>
        <v>0</v>
      </c>
      <c r="Q116" s="479">
        <f t="shared" si="37"/>
        <v>0</v>
      </c>
      <c r="R116" s="479">
        <f t="shared" si="37"/>
        <v>0</v>
      </c>
      <c r="S116" s="479">
        <f t="shared" si="37"/>
        <v>0</v>
      </c>
      <c r="T116" s="479">
        <f t="shared" si="37"/>
        <v>0</v>
      </c>
      <c r="U116" s="479">
        <f t="shared" si="37"/>
        <v>0</v>
      </c>
      <c r="V116" s="479">
        <f t="shared" si="37"/>
        <v>0</v>
      </c>
      <c r="W116" s="479">
        <f t="shared" si="37"/>
        <v>0</v>
      </c>
      <c r="X116" s="479">
        <f t="shared" si="37"/>
        <v>0</v>
      </c>
      <c r="Y116" s="479">
        <f t="shared" si="37"/>
        <v>0</v>
      </c>
      <c r="Z116" s="479">
        <f t="shared" si="37"/>
        <v>0</v>
      </c>
      <c r="AA116" s="479">
        <f t="shared" si="37"/>
        <v>0</v>
      </c>
      <c r="AB116" s="479">
        <f t="shared" si="37"/>
        <v>0</v>
      </c>
      <c r="AC116" s="479">
        <f t="shared" si="37"/>
        <v>0</v>
      </c>
      <c r="AD116" s="479">
        <f t="shared" si="37"/>
        <v>0</v>
      </c>
      <c r="AE116" s="479">
        <f t="shared" si="37"/>
        <v>0</v>
      </c>
      <c r="AF116" s="479">
        <f t="shared" si="37"/>
        <v>0</v>
      </c>
      <c r="AG116" s="479">
        <f t="shared" si="37"/>
        <v>0</v>
      </c>
      <c r="AH116" s="480">
        <f t="shared" si="37"/>
        <v>0</v>
      </c>
      <c r="AI116" s="1"/>
      <c r="AJ116" s="1"/>
      <c r="AK116" s="63"/>
    </row>
    <row r="117" spans="1:37" hidden="1" x14ac:dyDescent="0.2">
      <c r="B117" s="1"/>
    </row>
    <row r="118" spans="1:37" hidden="1" x14ac:dyDescent="0.2">
      <c r="B118" s="481" t="s">
        <v>326</v>
      </c>
      <c r="C118" s="482" t="s">
        <v>327</v>
      </c>
      <c r="D118" s="476">
        <f>IF(OR(D109="",D110=""),0,D110-D109)</f>
        <v>0</v>
      </c>
      <c r="E118" s="476">
        <f t="shared" ref="E118:T118" si="39">IF(OR(E109="",E110=""),0,E110-E109)</f>
        <v>0</v>
      </c>
      <c r="F118" s="476">
        <f t="shared" si="39"/>
        <v>0</v>
      </c>
      <c r="G118" s="476">
        <f t="shared" si="39"/>
        <v>0</v>
      </c>
      <c r="H118" s="476">
        <f t="shared" si="39"/>
        <v>0</v>
      </c>
      <c r="I118" s="476">
        <f t="shared" si="39"/>
        <v>0</v>
      </c>
      <c r="J118" s="476">
        <f t="shared" si="39"/>
        <v>0</v>
      </c>
      <c r="K118" s="476">
        <f t="shared" si="39"/>
        <v>0</v>
      </c>
      <c r="L118" s="476">
        <f t="shared" si="39"/>
        <v>0</v>
      </c>
      <c r="M118" s="476">
        <f t="shared" si="39"/>
        <v>0</v>
      </c>
      <c r="N118" s="476">
        <f t="shared" si="39"/>
        <v>0</v>
      </c>
      <c r="O118" s="476">
        <f t="shared" si="39"/>
        <v>0</v>
      </c>
      <c r="P118" s="476">
        <f t="shared" si="39"/>
        <v>0</v>
      </c>
      <c r="Q118" s="476">
        <f t="shared" si="39"/>
        <v>0</v>
      </c>
      <c r="R118" s="476">
        <f t="shared" si="39"/>
        <v>0</v>
      </c>
      <c r="S118" s="476">
        <f t="shared" si="39"/>
        <v>0</v>
      </c>
      <c r="T118" s="476">
        <f t="shared" si="39"/>
        <v>0</v>
      </c>
      <c r="U118" s="476">
        <f>IF(OR(U109="",U110=""),0,U110-U109)</f>
        <v>0</v>
      </c>
      <c r="V118" s="476">
        <f t="shared" ref="V118:AH118" si="40">IF(OR(V109="",V110=""),0,V110-V109)</f>
        <v>0</v>
      </c>
      <c r="W118" s="476">
        <f t="shared" si="40"/>
        <v>0</v>
      </c>
      <c r="X118" s="476">
        <f t="shared" si="40"/>
        <v>0</v>
      </c>
      <c r="Y118" s="476">
        <f t="shared" si="40"/>
        <v>0</v>
      </c>
      <c r="Z118" s="476">
        <f t="shared" si="40"/>
        <v>0</v>
      </c>
      <c r="AA118" s="476">
        <f t="shared" si="40"/>
        <v>0</v>
      </c>
      <c r="AB118" s="476">
        <f t="shared" si="40"/>
        <v>0</v>
      </c>
      <c r="AC118" s="476">
        <f t="shared" si="40"/>
        <v>0</v>
      </c>
      <c r="AD118" s="476">
        <f t="shared" si="40"/>
        <v>0</v>
      </c>
      <c r="AE118" s="476">
        <f t="shared" si="40"/>
        <v>0</v>
      </c>
      <c r="AF118" s="476">
        <f t="shared" si="40"/>
        <v>0</v>
      </c>
      <c r="AG118" s="476">
        <f t="shared" si="40"/>
        <v>0</v>
      </c>
      <c r="AH118" s="476">
        <f t="shared" si="40"/>
        <v>0</v>
      </c>
    </row>
    <row r="119" spans="1:37" hidden="1" x14ac:dyDescent="0.2">
      <c r="B119" s="483"/>
      <c r="C119" s="482" t="s">
        <v>328</v>
      </c>
      <c r="D119" s="476">
        <f>IF(OR(D111="",D112=""),0,D112-D111)</f>
        <v>0</v>
      </c>
      <c r="E119" s="476">
        <f t="shared" ref="E119:T119" si="41">IF(OR(E111="",E112=""),0,E112-E111)</f>
        <v>0</v>
      </c>
      <c r="F119" s="476">
        <f t="shared" si="41"/>
        <v>0</v>
      </c>
      <c r="G119" s="476">
        <f t="shared" si="41"/>
        <v>0</v>
      </c>
      <c r="H119" s="476">
        <f t="shared" si="41"/>
        <v>0</v>
      </c>
      <c r="I119" s="476">
        <f t="shared" si="41"/>
        <v>0</v>
      </c>
      <c r="J119" s="476">
        <f t="shared" si="41"/>
        <v>0</v>
      </c>
      <c r="K119" s="476">
        <f t="shared" si="41"/>
        <v>0</v>
      </c>
      <c r="L119" s="476">
        <f t="shared" si="41"/>
        <v>0</v>
      </c>
      <c r="M119" s="476">
        <f t="shared" si="41"/>
        <v>0</v>
      </c>
      <c r="N119" s="476">
        <f t="shared" si="41"/>
        <v>0</v>
      </c>
      <c r="O119" s="476">
        <f t="shared" si="41"/>
        <v>0</v>
      </c>
      <c r="P119" s="476">
        <f t="shared" si="41"/>
        <v>0</v>
      </c>
      <c r="Q119" s="476">
        <f t="shared" si="41"/>
        <v>0</v>
      </c>
      <c r="R119" s="476">
        <f t="shared" si="41"/>
        <v>0</v>
      </c>
      <c r="S119" s="476">
        <f t="shared" si="41"/>
        <v>0</v>
      </c>
      <c r="T119" s="476">
        <f t="shared" si="41"/>
        <v>0</v>
      </c>
      <c r="U119" s="476">
        <f>IF(OR(U111="",U112=""),0,U112-U111)</f>
        <v>0</v>
      </c>
      <c r="V119" s="476">
        <f t="shared" ref="V119:AH119" si="42">IF(OR(V111="",V112=""),0,V112-V111)</f>
        <v>0</v>
      </c>
      <c r="W119" s="476">
        <f t="shared" si="42"/>
        <v>0</v>
      </c>
      <c r="X119" s="476">
        <f t="shared" si="42"/>
        <v>0</v>
      </c>
      <c r="Y119" s="476">
        <f t="shared" si="42"/>
        <v>0</v>
      </c>
      <c r="Z119" s="476">
        <f t="shared" si="42"/>
        <v>0</v>
      </c>
      <c r="AA119" s="476">
        <f t="shared" si="42"/>
        <v>0</v>
      </c>
      <c r="AB119" s="476">
        <f t="shared" si="42"/>
        <v>0</v>
      </c>
      <c r="AC119" s="476">
        <f t="shared" si="42"/>
        <v>0</v>
      </c>
      <c r="AD119" s="476">
        <f t="shared" si="42"/>
        <v>0</v>
      </c>
      <c r="AE119" s="476">
        <f t="shared" si="42"/>
        <v>0</v>
      </c>
      <c r="AF119" s="476">
        <f t="shared" si="42"/>
        <v>0</v>
      </c>
      <c r="AG119" s="476">
        <f t="shared" si="42"/>
        <v>0</v>
      </c>
      <c r="AH119" s="476">
        <f t="shared" si="42"/>
        <v>0</v>
      </c>
    </row>
    <row r="120" spans="1:37" hidden="1" x14ac:dyDescent="0.2">
      <c r="B120" s="483"/>
      <c r="C120" s="482" t="s">
        <v>329</v>
      </c>
      <c r="D120" s="476">
        <f>IF(OR(D113="",D114=""),0,D114-D113)</f>
        <v>0</v>
      </c>
      <c r="E120" s="476">
        <f t="shared" ref="E120:T120" si="43">IF(OR(E113="",E114=""),0,E114-E113)</f>
        <v>0</v>
      </c>
      <c r="F120" s="476">
        <f t="shared" si="43"/>
        <v>0</v>
      </c>
      <c r="G120" s="476">
        <f t="shared" si="43"/>
        <v>0</v>
      </c>
      <c r="H120" s="476">
        <f t="shared" si="43"/>
        <v>0</v>
      </c>
      <c r="I120" s="476">
        <f t="shared" si="43"/>
        <v>0</v>
      </c>
      <c r="J120" s="476">
        <f t="shared" si="43"/>
        <v>0</v>
      </c>
      <c r="K120" s="476">
        <f t="shared" si="43"/>
        <v>0</v>
      </c>
      <c r="L120" s="476">
        <f t="shared" si="43"/>
        <v>0</v>
      </c>
      <c r="M120" s="476">
        <f t="shared" si="43"/>
        <v>0</v>
      </c>
      <c r="N120" s="476">
        <f t="shared" si="43"/>
        <v>0</v>
      </c>
      <c r="O120" s="476">
        <f t="shared" si="43"/>
        <v>0</v>
      </c>
      <c r="P120" s="476">
        <f t="shared" si="43"/>
        <v>0</v>
      </c>
      <c r="Q120" s="476">
        <f t="shared" si="43"/>
        <v>0</v>
      </c>
      <c r="R120" s="476">
        <f t="shared" si="43"/>
        <v>0</v>
      </c>
      <c r="S120" s="476">
        <f t="shared" si="43"/>
        <v>0</v>
      </c>
      <c r="T120" s="476">
        <f t="shared" si="43"/>
        <v>0</v>
      </c>
      <c r="U120" s="476">
        <f>IF(OR(U113="",U114=""),0,U114-U113)</f>
        <v>0</v>
      </c>
      <c r="V120" s="476">
        <f t="shared" ref="V120:AH120" si="44">IF(OR(V113="",V114=""),0,V114-V113)</f>
        <v>0</v>
      </c>
      <c r="W120" s="476">
        <f t="shared" si="44"/>
        <v>0</v>
      </c>
      <c r="X120" s="476">
        <f t="shared" si="44"/>
        <v>0</v>
      </c>
      <c r="Y120" s="476">
        <f t="shared" si="44"/>
        <v>0</v>
      </c>
      <c r="Z120" s="476">
        <f t="shared" si="44"/>
        <v>0</v>
      </c>
      <c r="AA120" s="476">
        <f t="shared" si="44"/>
        <v>0</v>
      </c>
      <c r="AB120" s="476">
        <f t="shared" si="44"/>
        <v>0</v>
      </c>
      <c r="AC120" s="476">
        <f t="shared" si="44"/>
        <v>0</v>
      </c>
      <c r="AD120" s="476">
        <f t="shared" si="44"/>
        <v>0</v>
      </c>
      <c r="AE120" s="476">
        <f t="shared" si="44"/>
        <v>0</v>
      </c>
      <c r="AF120" s="476">
        <f t="shared" si="44"/>
        <v>0</v>
      </c>
      <c r="AG120" s="476">
        <f t="shared" si="44"/>
        <v>0</v>
      </c>
      <c r="AH120" s="476">
        <f t="shared" si="44"/>
        <v>0</v>
      </c>
    </row>
    <row r="121" spans="1:37" hidden="1" x14ac:dyDescent="0.2">
      <c r="B121" s="483"/>
      <c r="C121" s="482" t="s">
        <v>330</v>
      </c>
      <c r="D121" s="476">
        <f>IF(OR(D115="",D116=""),0,D116-D115)</f>
        <v>0</v>
      </c>
      <c r="E121" s="476">
        <f t="shared" ref="E121:T121" si="45">IF(OR(E115="",E116=""),0,E116-E115)</f>
        <v>0</v>
      </c>
      <c r="F121" s="476">
        <f t="shared" si="45"/>
        <v>0</v>
      </c>
      <c r="G121" s="476">
        <f t="shared" si="45"/>
        <v>0</v>
      </c>
      <c r="H121" s="476">
        <f t="shared" si="45"/>
        <v>0</v>
      </c>
      <c r="I121" s="476">
        <f t="shared" si="45"/>
        <v>0</v>
      </c>
      <c r="J121" s="476">
        <f t="shared" si="45"/>
        <v>0</v>
      </c>
      <c r="K121" s="476">
        <f t="shared" si="45"/>
        <v>0</v>
      </c>
      <c r="L121" s="476">
        <f t="shared" si="45"/>
        <v>0</v>
      </c>
      <c r="M121" s="476">
        <f t="shared" si="45"/>
        <v>0</v>
      </c>
      <c r="N121" s="476">
        <f t="shared" si="45"/>
        <v>0</v>
      </c>
      <c r="O121" s="476">
        <f t="shared" si="45"/>
        <v>0</v>
      </c>
      <c r="P121" s="476">
        <f t="shared" si="45"/>
        <v>0</v>
      </c>
      <c r="Q121" s="476">
        <f t="shared" si="45"/>
        <v>0</v>
      </c>
      <c r="R121" s="476">
        <f t="shared" si="45"/>
        <v>0</v>
      </c>
      <c r="S121" s="476">
        <f t="shared" si="45"/>
        <v>0</v>
      </c>
      <c r="T121" s="476">
        <f t="shared" si="45"/>
        <v>0</v>
      </c>
      <c r="U121" s="476">
        <f>IF(OR(U115="",U116=""),0,U116-U115)</f>
        <v>0</v>
      </c>
      <c r="V121" s="476">
        <f t="shared" ref="V121:AH121" si="46">IF(OR(V115="",V116=""),0,V116-V115)</f>
        <v>0</v>
      </c>
      <c r="W121" s="476">
        <f t="shared" si="46"/>
        <v>0</v>
      </c>
      <c r="X121" s="476">
        <f t="shared" si="46"/>
        <v>0</v>
      </c>
      <c r="Y121" s="476">
        <f t="shared" si="46"/>
        <v>0</v>
      </c>
      <c r="Z121" s="476">
        <f t="shared" si="46"/>
        <v>0</v>
      </c>
      <c r="AA121" s="476">
        <f t="shared" si="46"/>
        <v>0</v>
      </c>
      <c r="AB121" s="476">
        <f t="shared" si="46"/>
        <v>0</v>
      </c>
      <c r="AC121" s="476">
        <f t="shared" si="46"/>
        <v>0</v>
      </c>
      <c r="AD121" s="476">
        <f t="shared" si="46"/>
        <v>0</v>
      </c>
      <c r="AE121" s="476">
        <f t="shared" si="46"/>
        <v>0</v>
      </c>
      <c r="AF121" s="476">
        <f t="shared" si="46"/>
        <v>0</v>
      </c>
      <c r="AG121" s="476">
        <f t="shared" si="46"/>
        <v>0</v>
      </c>
      <c r="AH121" s="476">
        <f t="shared" si="46"/>
        <v>0</v>
      </c>
    </row>
    <row r="122" spans="1:37" hidden="1" x14ac:dyDescent="0.2">
      <c r="B122" s="483"/>
      <c r="C122" s="482"/>
    </row>
    <row r="123" spans="1:37" hidden="1" x14ac:dyDescent="0.2">
      <c r="B123" s="483"/>
      <c r="C123" s="482" t="s">
        <v>331</v>
      </c>
      <c r="D123" s="476">
        <f>IF(OR(D110="",D111=""),0,D111-D110)</f>
        <v>0</v>
      </c>
      <c r="E123" s="476">
        <f t="shared" ref="E123:T123" si="47">IF(OR(E110="",E111=""),0,E111-E110)</f>
        <v>0</v>
      </c>
      <c r="F123" s="476">
        <f t="shared" si="47"/>
        <v>0</v>
      </c>
      <c r="G123" s="476">
        <f t="shared" si="47"/>
        <v>0</v>
      </c>
      <c r="H123" s="476">
        <f t="shared" si="47"/>
        <v>0</v>
      </c>
      <c r="I123" s="476">
        <f t="shared" si="47"/>
        <v>0</v>
      </c>
      <c r="J123" s="476">
        <f t="shared" si="47"/>
        <v>0</v>
      </c>
      <c r="K123" s="476">
        <f t="shared" si="47"/>
        <v>0</v>
      </c>
      <c r="L123" s="476">
        <f t="shared" si="47"/>
        <v>0</v>
      </c>
      <c r="M123" s="476">
        <f t="shared" si="47"/>
        <v>0</v>
      </c>
      <c r="N123" s="476">
        <f t="shared" si="47"/>
        <v>0</v>
      </c>
      <c r="O123" s="476">
        <f t="shared" si="47"/>
        <v>0</v>
      </c>
      <c r="P123" s="476">
        <f t="shared" si="47"/>
        <v>0</v>
      </c>
      <c r="Q123" s="476">
        <f t="shared" si="47"/>
        <v>0</v>
      </c>
      <c r="R123" s="476">
        <f t="shared" si="47"/>
        <v>0</v>
      </c>
      <c r="S123" s="476">
        <f t="shared" si="47"/>
        <v>0</v>
      </c>
      <c r="T123" s="476">
        <f t="shared" si="47"/>
        <v>0</v>
      </c>
      <c r="U123" s="476">
        <f>IF(OR(U110="",U111=""),0,U111-U110)</f>
        <v>0</v>
      </c>
      <c r="V123" s="476">
        <f t="shared" ref="V123:AH123" si="48">IF(OR(V110="",V111=""),0,V111-V110)</f>
        <v>0</v>
      </c>
      <c r="W123" s="476">
        <f t="shared" si="48"/>
        <v>0</v>
      </c>
      <c r="X123" s="476">
        <f t="shared" si="48"/>
        <v>0</v>
      </c>
      <c r="Y123" s="476">
        <f t="shared" si="48"/>
        <v>0</v>
      </c>
      <c r="Z123" s="476">
        <f t="shared" si="48"/>
        <v>0</v>
      </c>
      <c r="AA123" s="476">
        <f t="shared" si="48"/>
        <v>0</v>
      </c>
      <c r="AB123" s="476">
        <f t="shared" si="48"/>
        <v>0</v>
      </c>
      <c r="AC123" s="476">
        <f t="shared" si="48"/>
        <v>0</v>
      </c>
      <c r="AD123" s="476">
        <f t="shared" si="48"/>
        <v>0</v>
      </c>
      <c r="AE123" s="476">
        <f t="shared" si="48"/>
        <v>0</v>
      </c>
      <c r="AF123" s="476">
        <f t="shared" si="48"/>
        <v>0</v>
      </c>
      <c r="AG123" s="476">
        <f t="shared" si="48"/>
        <v>0</v>
      </c>
      <c r="AH123" s="476">
        <f t="shared" si="48"/>
        <v>0</v>
      </c>
    </row>
    <row r="124" spans="1:37" hidden="1" x14ac:dyDescent="0.2">
      <c r="B124" s="483"/>
      <c r="C124" s="482" t="s">
        <v>332</v>
      </c>
      <c r="D124" s="476">
        <f>IF(OR(D112="",D113=""),0,D113-D112)</f>
        <v>0</v>
      </c>
      <c r="E124" s="476">
        <f t="shared" ref="E124:T124" si="49">IF(OR(E112="",E113=""),0,E113-E112)</f>
        <v>0</v>
      </c>
      <c r="F124" s="476">
        <f t="shared" si="49"/>
        <v>0</v>
      </c>
      <c r="G124" s="476">
        <f t="shared" si="49"/>
        <v>0</v>
      </c>
      <c r="H124" s="476">
        <f t="shared" si="49"/>
        <v>0</v>
      </c>
      <c r="I124" s="476">
        <f t="shared" si="49"/>
        <v>0</v>
      </c>
      <c r="J124" s="476">
        <f t="shared" si="49"/>
        <v>0</v>
      </c>
      <c r="K124" s="476">
        <f t="shared" si="49"/>
        <v>0</v>
      </c>
      <c r="L124" s="476">
        <f t="shared" si="49"/>
        <v>0</v>
      </c>
      <c r="M124" s="476">
        <f t="shared" si="49"/>
        <v>0</v>
      </c>
      <c r="N124" s="476">
        <f t="shared" si="49"/>
        <v>0</v>
      </c>
      <c r="O124" s="476">
        <f t="shared" si="49"/>
        <v>0</v>
      </c>
      <c r="P124" s="476">
        <f t="shared" si="49"/>
        <v>0</v>
      </c>
      <c r="Q124" s="476">
        <f t="shared" si="49"/>
        <v>0</v>
      </c>
      <c r="R124" s="476">
        <f t="shared" si="49"/>
        <v>0</v>
      </c>
      <c r="S124" s="476">
        <f t="shared" si="49"/>
        <v>0</v>
      </c>
      <c r="T124" s="476">
        <f t="shared" si="49"/>
        <v>0</v>
      </c>
      <c r="U124" s="476">
        <f>IF(OR(U112="",U113=""),0,U113-U112)</f>
        <v>0</v>
      </c>
      <c r="V124" s="476">
        <f t="shared" ref="V124:AH124" si="50">IF(OR(V112="",V113=""),0,V113-V112)</f>
        <v>0</v>
      </c>
      <c r="W124" s="476">
        <f t="shared" si="50"/>
        <v>0</v>
      </c>
      <c r="X124" s="476">
        <f t="shared" si="50"/>
        <v>0</v>
      </c>
      <c r="Y124" s="476">
        <f t="shared" si="50"/>
        <v>0</v>
      </c>
      <c r="Z124" s="476">
        <f t="shared" si="50"/>
        <v>0</v>
      </c>
      <c r="AA124" s="476">
        <f t="shared" si="50"/>
        <v>0</v>
      </c>
      <c r="AB124" s="476">
        <f t="shared" si="50"/>
        <v>0</v>
      </c>
      <c r="AC124" s="476">
        <f t="shared" si="50"/>
        <v>0</v>
      </c>
      <c r="AD124" s="476">
        <f t="shared" si="50"/>
        <v>0</v>
      </c>
      <c r="AE124" s="476">
        <f t="shared" si="50"/>
        <v>0</v>
      </c>
      <c r="AF124" s="476">
        <f t="shared" si="50"/>
        <v>0</v>
      </c>
      <c r="AG124" s="476">
        <f t="shared" si="50"/>
        <v>0</v>
      </c>
      <c r="AH124" s="476">
        <f t="shared" si="50"/>
        <v>0</v>
      </c>
    </row>
    <row r="125" spans="1:37" hidden="1" x14ac:dyDescent="0.2">
      <c r="B125" s="483"/>
      <c r="C125" s="482" t="s">
        <v>333</v>
      </c>
      <c r="D125" s="476">
        <f>IF(OR(D114="",D115=""),0,D115-D114)</f>
        <v>0</v>
      </c>
      <c r="E125" s="476">
        <f t="shared" ref="E125:T125" si="51">IF(OR(E114="",E115=""),0,E115-E114)</f>
        <v>0</v>
      </c>
      <c r="F125" s="476">
        <f t="shared" si="51"/>
        <v>0</v>
      </c>
      <c r="G125" s="476">
        <f t="shared" si="51"/>
        <v>0</v>
      </c>
      <c r="H125" s="476">
        <f t="shared" si="51"/>
        <v>0</v>
      </c>
      <c r="I125" s="476">
        <f t="shared" si="51"/>
        <v>0</v>
      </c>
      <c r="J125" s="476">
        <f t="shared" si="51"/>
        <v>0</v>
      </c>
      <c r="K125" s="476">
        <f t="shared" si="51"/>
        <v>0</v>
      </c>
      <c r="L125" s="476">
        <f t="shared" si="51"/>
        <v>0</v>
      </c>
      <c r="M125" s="476">
        <f t="shared" si="51"/>
        <v>0</v>
      </c>
      <c r="N125" s="476">
        <f t="shared" si="51"/>
        <v>0</v>
      </c>
      <c r="O125" s="476">
        <f t="shared" si="51"/>
        <v>0</v>
      </c>
      <c r="P125" s="476">
        <f t="shared" si="51"/>
        <v>0</v>
      </c>
      <c r="Q125" s="476">
        <f t="shared" si="51"/>
        <v>0</v>
      </c>
      <c r="R125" s="476">
        <f t="shared" si="51"/>
        <v>0</v>
      </c>
      <c r="S125" s="476">
        <f t="shared" si="51"/>
        <v>0</v>
      </c>
      <c r="T125" s="476">
        <f t="shared" si="51"/>
        <v>0</v>
      </c>
      <c r="U125" s="476">
        <f>IF(OR(U114="",U115=""),0,U115-U114)</f>
        <v>0</v>
      </c>
      <c r="V125" s="476">
        <f t="shared" ref="V125:AH125" si="52">IF(OR(V114="",V115=""),0,V115-V114)</f>
        <v>0</v>
      </c>
      <c r="W125" s="476">
        <f t="shared" si="52"/>
        <v>0</v>
      </c>
      <c r="X125" s="476">
        <f t="shared" si="52"/>
        <v>0</v>
      </c>
      <c r="Y125" s="476">
        <f t="shared" si="52"/>
        <v>0</v>
      </c>
      <c r="Z125" s="476">
        <f t="shared" si="52"/>
        <v>0</v>
      </c>
      <c r="AA125" s="476">
        <f t="shared" si="52"/>
        <v>0</v>
      </c>
      <c r="AB125" s="476">
        <f t="shared" si="52"/>
        <v>0</v>
      </c>
      <c r="AC125" s="476">
        <f t="shared" si="52"/>
        <v>0</v>
      </c>
      <c r="AD125" s="476">
        <f t="shared" si="52"/>
        <v>0</v>
      </c>
      <c r="AE125" s="476">
        <f t="shared" si="52"/>
        <v>0</v>
      </c>
      <c r="AF125" s="476">
        <f t="shared" si="52"/>
        <v>0</v>
      </c>
      <c r="AG125" s="476">
        <f t="shared" si="52"/>
        <v>0</v>
      </c>
      <c r="AH125" s="476">
        <f t="shared" si="52"/>
        <v>0</v>
      </c>
    </row>
    <row r="126" spans="1:37" hidden="1" x14ac:dyDescent="0.2">
      <c r="B126" s="483"/>
      <c r="C126" s="482"/>
    </row>
    <row r="127" spans="1:37" hidden="1" x14ac:dyDescent="0.2">
      <c r="B127" s="483"/>
      <c r="C127" s="482" t="s">
        <v>334</v>
      </c>
      <c r="D127" s="484">
        <f>IF(D123&gt;=0.5,0,D118+D119)</f>
        <v>0</v>
      </c>
      <c r="E127" s="484">
        <f t="shared" ref="E127:T127" si="53">IF(E123&gt;=0.5,0,E118+E119)</f>
        <v>0</v>
      </c>
      <c r="F127" s="484">
        <f t="shared" si="53"/>
        <v>0</v>
      </c>
      <c r="G127" s="484">
        <f t="shared" si="53"/>
        <v>0</v>
      </c>
      <c r="H127" s="484">
        <f t="shared" si="53"/>
        <v>0</v>
      </c>
      <c r="I127" s="484">
        <f t="shared" si="53"/>
        <v>0</v>
      </c>
      <c r="J127" s="484">
        <f t="shared" si="53"/>
        <v>0</v>
      </c>
      <c r="K127" s="484">
        <f t="shared" si="53"/>
        <v>0</v>
      </c>
      <c r="L127" s="484">
        <f t="shared" si="53"/>
        <v>0</v>
      </c>
      <c r="M127" s="484">
        <f t="shared" si="53"/>
        <v>0</v>
      </c>
      <c r="N127" s="484">
        <f t="shared" si="53"/>
        <v>0</v>
      </c>
      <c r="O127" s="484">
        <f t="shared" si="53"/>
        <v>0</v>
      </c>
      <c r="P127" s="484">
        <f t="shared" si="53"/>
        <v>0</v>
      </c>
      <c r="Q127" s="484">
        <f t="shared" si="53"/>
        <v>0</v>
      </c>
      <c r="R127" s="484">
        <f t="shared" si="53"/>
        <v>0</v>
      </c>
      <c r="S127" s="484">
        <f t="shared" si="53"/>
        <v>0</v>
      </c>
      <c r="T127" s="484">
        <f t="shared" si="53"/>
        <v>0</v>
      </c>
      <c r="U127" s="484">
        <f>IF(U123&gt;=0.5,0,U118+U119)</f>
        <v>0</v>
      </c>
      <c r="V127" s="484">
        <f t="shared" ref="V127:AH127" si="54">IF(V123&gt;=0.5,0,V118+V119)</f>
        <v>0</v>
      </c>
      <c r="W127" s="484">
        <f t="shared" si="54"/>
        <v>0</v>
      </c>
      <c r="X127" s="484">
        <f t="shared" si="54"/>
        <v>0</v>
      </c>
      <c r="Y127" s="484">
        <f t="shared" si="54"/>
        <v>0</v>
      </c>
      <c r="Z127" s="484">
        <f t="shared" si="54"/>
        <v>0</v>
      </c>
      <c r="AA127" s="484">
        <f t="shared" si="54"/>
        <v>0</v>
      </c>
      <c r="AB127" s="484">
        <f t="shared" si="54"/>
        <v>0</v>
      </c>
      <c r="AC127" s="484">
        <f t="shared" si="54"/>
        <v>0</v>
      </c>
      <c r="AD127" s="484">
        <f t="shared" si="54"/>
        <v>0</v>
      </c>
      <c r="AE127" s="484">
        <f t="shared" si="54"/>
        <v>0</v>
      </c>
      <c r="AF127" s="484">
        <f t="shared" si="54"/>
        <v>0</v>
      </c>
      <c r="AG127" s="484">
        <f t="shared" si="54"/>
        <v>0</v>
      </c>
      <c r="AH127" s="484">
        <f t="shared" si="54"/>
        <v>0</v>
      </c>
    </row>
    <row r="128" spans="1:37" hidden="1" x14ac:dyDescent="0.2">
      <c r="B128" s="483"/>
      <c r="C128" s="482" t="s">
        <v>335</v>
      </c>
      <c r="D128" s="484">
        <f>IF(OR(D123&gt;=0.5,D124&gt;=0.5),0,D118+D119+D120)</f>
        <v>0</v>
      </c>
      <c r="E128" s="484">
        <f t="shared" ref="E128:T128" si="55">IF(OR(E123&gt;=0.5,E124&gt;=0.5),0,E118+E119+E120)</f>
        <v>0</v>
      </c>
      <c r="F128" s="484">
        <f t="shared" si="55"/>
        <v>0</v>
      </c>
      <c r="G128" s="484">
        <f t="shared" si="55"/>
        <v>0</v>
      </c>
      <c r="H128" s="484">
        <f t="shared" si="55"/>
        <v>0</v>
      </c>
      <c r="I128" s="484">
        <f t="shared" si="55"/>
        <v>0</v>
      </c>
      <c r="J128" s="484">
        <f t="shared" si="55"/>
        <v>0</v>
      </c>
      <c r="K128" s="484">
        <f t="shared" si="55"/>
        <v>0</v>
      </c>
      <c r="L128" s="484">
        <f t="shared" si="55"/>
        <v>0</v>
      </c>
      <c r="M128" s="484">
        <f t="shared" si="55"/>
        <v>0</v>
      </c>
      <c r="N128" s="484">
        <f t="shared" si="55"/>
        <v>0</v>
      </c>
      <c r="O128" s="484">
        <f t="shared" si="55"/>
        <v>0</v>
      </c>
      <c r="P128" s="484">
        <f t="shared" si="55"/>
        <v>0</v>
      </c>
      <c r="Q128" s="484">
        <f t="shared" si="55"/>
        <v>0</v>
      </c>
      <c r="R128" s="484">
        <f t="shared" si="55"/>
        <v>0</v>
      </c>
      <c r="S128" s="484">
        <f t="shared" si="55"/>
        <v>0</v>
      </c>
      <c r="T128" s="484">
        <f t="shared" si="55"/>
        <v>0</v>
      </c>
      <c r="U128" s="484">
        <f>IF(OR(U123&gt;=0.5,U124&gt;=0.5),0,U118+U119+U120)</f>
        <v>0</v>
      </c>
      <c r="V128" s="484">
        <f t="shared" ref="V128:AH128" si="56">IF(OR(V123&gt;=0.5,V124&gt;=0.5),0,V118+V119+V120)</f>
        <v>0</v>
      </c>
      <c r="W128" s="484">
        <f t="shared" si="56"/>
        <v>0</v>
      </c>
      <c r="X128" s="484">
        <f t="shared" si="56"/>
        <v>0</v>
      </c>
      <c r="Y128" s="484">
        <f t="shared" si="56"/>
        <v>0</v>
      </c>
      <c r="Z128" s="484">
        <f t="shared" si="56"/>
        <v>0</v>
      </c>
      <c r="AA128" s="484">
        <f t="shared" si="56"/>
        <v>0</v>
      </c>
      <c r="AB128" s="484">
        <f t="shared" si="56"/>
        <v>0</v>
      </c>
      <c r="AC128" s="484">
        <f t="shared" si="56"/>
        <v>0</v>
      </c>
      <c r="AD128" s="484">
        <f t="shared" si="56"/>
        <v>0</v>
      </c>
      <c r="AE128" s="484">
        <f t="shared" si="56"/>
        <v>0</v>
      </c>
      <c r="AF128" s="484">
        <f t="shared" si="56"/>
        <v>0</v>
      </c>
      <c r="AG128" s="484">
        <f t="shared" si="56"/>
        <v>0</v>
      </c>
      <c r="AH128" s="484">
        <f t="shared" si="56"/>
        <v>0</v>
      </c>
    </row>
    <row r="129" spans="2:34" hidden="1" x14ac:dyDescent="0.2">
      <c r="B129" s="483"/>
      <c r="C129" s="482" t="s">
        <v>336</v>
      </c>
      <c r="D129" s="484">
        <f>IF(OR(D123&gt;=0.5,D124&gt;=0.5,D125&gt;=0.5),0,D118+D119+D120+D121)</f>
        <v>0</v>
      </c>
      <c r="E129" s="484">
        <f t="shared" ref="E129:T129" si="57">IF(OR(E123&gt;=0.5,E124&gt;=0.5,E125&gt;=0.5),0,E118+E119+E120+E121)</f>
        <v>0</v>
      </c>
      <c r="F129" s="484">
        <f t="shared" si="57"/>
        <v>0</v>
      </c>
      <c r="G129" s="484">
        <f t="shared" si="57"/>
        <v>0</v>
      </c>
      <c r="H129" s="484">
        <f t="shared" si="57"/>
        <v>0</v>
      </c>
      <c r="I129" s="484">
        <f t="shared" si="57"/>
        <v>0</v>
      </c>
      <c r="J129" s="484">
        <f t="shared" si="57"/>
        <v>0</v>
      </c>
      <c r="K129" s="484">
        <f t="shared" si="57"/>
        <v>0</v>
      </c>
      <c r="L129" s="484">
        <f t="shared" si="57"/>
        <v>0</v>
      </c>
      <c r="M129" s="484">
        <f t="shared" si="57"/>
        <v>0</v>
      </c>
      <c r="N129" s="484">
        <f t="shared" si="57"/>
        <v>0</v>
      </c>
      <c r="O129" s="484">
        <f t="shared" si="57"/>
        <v>0</v>
      </c>
      <c r="P129" s="484">
        <f t="shared" si="57"/>
        <v>0</v>
      </c>
      <c r="Q129" s="484">
        <f t="shared" si="57"/>
        <v>0</v>
      </c>
      <c r="R129" s="484">
        <f t="shared" si="57"/>
        <v>0</v>
      </c>
      <c r="S129" s="484">
        <f t="shared" si="57"/>
        <v>0</v>
      </c>
      <c r="T129" s="484">
        <f t="shared" si="57"/>
        <v>0</v>
      </c>
      <c r="U129" s="484">
        <f>IF(OR(U123&gt;=0.5,U124&gt;=0.5,U125&gt;=0.5),0,U118+U119+U120+U121)</f>
        <v>0</v>
      </c>
      <c r="V129" s="484">
        <f t="shared" ref="V129:AH129" si="58">IF(OR(V123&gt;=0.5,V124&gt;=0.5,V125&gt;=0.5),0,V118+V119+V120+V121)</f>
        <v>0</v>
      </c>
      <c r="W129" s="484">
        <f t="shared" si="58"/>
        <v>0</v>
      </c>
      <c r="X129" s="484">
        <f t="shared" si="58"/>
        <v>0</v>
      </c>
      <c r="Y129" s="484">
        <f t="shared" si="58"/>
        <v>0</v>
      </c>
      <c r="Z129" s="484">
        <f t="shared" si="58"/>
        <v>0</v>
      </c>
      <c r="AA129" s="484">
        <f t="shared" si="58"/>
        <v>0</v>
      </c>
      <c r="AB129" s="484">
        <f t="shared" si="58"/>
        <v>0</v>
      </c>
      <c r="AC129" s="484">
        <f t="shared" si="58"/>
        <v>0</v>
      </c>
      <c r="AD129" s="484">
        <f t="shared" si="58"/>
        <v>0</v>
      </c>
      <c r="AE129" s="484">
        <f t="shared" si="58"/>
        <v>0</v>
      </c>
      <c r="AF129" s="484">
        <f t="shared" si="58"/>
        <v>0</v>
      </c>
      <c r="AG129" s="484">
        <f t="shared" si="58"/>
        <v>0</v>
      </c>
      <c r="AH129" s="484">
        <f t="shared" si="58"/>
        <v>0</v>
      </c>
    </row>
    <row r="130" spans="2:34" hidden="1" x14ac:dyDescent="0.2">
      <c r="B130" s="483"/>
      <c r="C130" s="482" t="s">
        <v>337</v>
      </c>
      <c r="D130" s="484">
        <f>IF(D124&gt;=0.5,0,D119+D120)</f>
        <v>0</v>
      </c>
      <c r="E130" s="484">
        <f t="shared" ref="E130:T130" si="59">IF(E124&gt;=0.5,0,E119+E120)</f>
        <v>0</v>
      </c>
      <c r="F130" s="484">
        <f t="shared" si="59"/>
        <v>0</v>
      </c>
      <c r="G130" s="484">
        <f t="shared" si="59"/>
        <v>0</v>
      </c>
      <c r="H130" s="484">
        <f t="shared" si="59"/>
        <v>0</v>
      </c>
      <c r="I130" s="484">
        <f t="shared" si="59"/>
        <v>0</v>
      </c>
      <c r="J130" s="484">
        <f t="shared" si="59"/>
        <v>0</v>
      </c>
      <c r="K130" s="484">
        <f t="shared" si="59"/>
        <v>0</v>
      </c>
      <c r="L130" s="484">
        <f t="shared" si="59"/>
        <v>0</v>
      </c>
      <c r="M130" s="484">
        <f t="shared" si="59"/>
        <v>0</v>
      </c>
      <c r="N130" s="484">
        <f t="shared" si="59"/>
        <v>0</v>
      </c>
      <c r="O130" s="484">
        <f t="shared" si="59"/>
        <v>0</v>
      </c>
      <c r="P130" s="484">
        <f t="shared" si="59"/>
        <v>0</v>
      </c>
      <c r="Q130" s="484">
        <f t="shared" si="59"/>
        <v>0</v>
      </c>
      <c r="R130" s="484">
        <f t="shared" si="59"/>
        <v>0</v>
      </c>
      <c r="S130" s="484">
        <f t="shared" si="59"/>
        <v>0</v>
      </c>
      <c r="T130" s="484">
        <f t="shared" si="59"/>
        <v>0</v>
      </c>
      <c r="U130" s="484">
        <f>IF(U124&gt;=0.5,0,U119+U120)</f>
        <v>0</v>
      </c>
      <c r="V130" s="484">
        <f t="shared" ref="V130:AH130" si="60">IF(V124&gt;=0.5,0,V119+V120)</f>
        <v>0</v>
      </c>
      <c r="W130" s="484">
        <f t="shared" si="60"/>
        <v>0</v>
      </c>
      <c r="X130" s="484">
        <f t="shared" si="60"/>
        <v>0</v>
      </c>
      <c r="Y130" s="484">
        <f t="shared" si="60"/>
        <v>0</v>
      </c>
      <c r="Z130" s="484">
        <f t="shared" si="60"/>
        <v>0</v>
      </c>
      <c r="AA130" s="484">
        <f t="shared" si="60"/>
        <v>0</v>
      </c>
      <c r="AB130" s="484">
        <f t="shared" si="60"/>
        <v>0</v>
      </c>
      <c r="AC130" s="484">
        <f t="shared" si="60"/>
        <v>0</v>
      </c>
      <c r="AD130" s="484">
        <f t="shared" si="60"/>
        <v>0</v>
      </c>
      <c r="AE130" s="484">
        <f t="shared" si="60"/>
        <v>0</v>
      </c>
      <c r="AF130" s="484">
        <f t="shared" si="60"/>
        <v>0</v>
      </c>
      <c r="AG130" s="484">
        <f t="shared" si="60"/>
        <v>0</v>
      </c>
      <c r="AH130" s="484">
        <f t="shared" si="60"/>
        <v>0</v>
      </c>
    </row>
    <row r="131" spans="2:34" hidden="1" x14ac:dyDescent="0.2">
      <c r="B131" s="483"/>
      <c r="C131" s="482" t="s">
        <v>338</v>
      </c>
      <c r="D131" s="484">
        <f>IF(OR(D124&gt;=0.5,D125&gt;=0.5),0,D119+D120+D121)</f>
        <v>0</v>
      </c>
      <c r="E131" s="484">
        <f t="shared" ref="E131:T131" si="61">IF(OR(E124&gt;=0.5,E125&gt;=0.5),0,E119+E120+E121)</f>
        <v>0</v>
      </c>
      <c r="F131" s="484">
        <f t="shared" si="61"/>
        <v>0</v>
      </c>
      <c r="G131" s="484">
        <f t="shared" si="61"/>
        <v>0</v>
      </c>
      <c r="H131" s="484">
        <f t="shared" si="61"/>
        <v>0</v>
      </c>
      <c r="I131" s="484">
        <f t="shared" si="61"/>
        <v>0</v>
      </c>
      <c r="J131" s="484">
        <f t="shared" si="61"/>
        <v>0</v>
      </c>
      <c r="K131" s="484">
        <f t="shared" si="61"/>
        <v>0</v>
      </c>
      <c r="L131" s="484">
        <f t="shared" si="61"/>
        <v>0</v>
      </c>
      <c r="M131" s="484">
        <f t="shared" si="61"/>
        <v>0</v>
      </c>
      <c r="N131" s="484">
        <f t="shared" si="61"/>
        <v>0</v>
      </c>
      <c r="O131" s="484">
        <f t="shared" si="61"/>
        <v>0</v>
      </c>
      <c r="P131" s="484">
        <f t="shared" si="61"/>
        <v>0</v>
      </c>
      <c r="Q131" s="484">
        <f t="shared" si="61"/>
        <v>0</v>
      </c>
      <c r="R131" s="484">
        <f t="shared" si="61"/>
        <v>0</v>
      </c>
      <c r="S131" s="484">
        <f t="shared" si="61"/>
        <v>0</v>
      </c>
      <c r="T131" s="484">
        <f t="shared" si="61"/>
        <v>0</v>
      </c>
      <c r="U131" s="484">
        <f>IF(OR(U124&gt;=0.5,U125&gt;=0.5),0,U119+U120+U121)</f>
        <v>0</v>
      </c>
      <c r="V131" s="484">
        <f t="shared" ref="V131:AH131" si="62">IF(OR(V124&gt;=0.5,V125&gt;=0.5),0,V119+V120+V121)</f>
        <v>0</v>
      </c>
      <c r="W131" s="484">
        <f t="shared" si="62"/>
        <v>0</v>
      </c>
      <c r="X131" s="484">
        <f t="shared" si="62"/>
        <v>0</v>
      </c>
      <c r="Y131" s="484">
        <f t="shared" si="62"/>
        <v>0</v>
      </c>
      <c r="Z131" s="484">
        <f t="shared" si="62"/>
        <v>0</v>
      </c>
      <c r="AA131" s="484">
        <f t="shared" si="62"/>
        <v>0</v>
      </c>
      <c r="AB131" s="484">
        <f t="shared" si="62"/>
        <v>0</v>
      </c>
      <c r="AC131" s="484">
        <f t="shared" si="62"/>
        <v>0</v>
      </c>
      <c r="AD131" s="484">
        <f t="shared" si="62"/>
        <v>0</v>
      </c>
      <c r="AE131" s="484">
        <f t="shared" si="62"/>
        <v>0</v>
      </c>
      <c r="AF131" s="484">
        <f t="shared" si="62"/>
        <v>0</v>
      </c>
      <c r="AG131" s="484">
        <f t="shared" si="62"/>
        <v>0</v>
      </c>
      <c r="AH131" s="484">
        <f t="shared" si="62"/>
        <v>0</v>
      </c>
    </row>
    <row r="132" spans="2:34" hidden="1" x14ac:dyDescent="0.2">
      <c r="B132" s="483"/>
      <c r="C132" s="482" t="s">
        <v>339</v>
      </c>
      <c r="D132" s="484">
        <f>IF(D125&gt;=0.5,0,D120+D121)</f>
        <v>0</v>
      </c>
      <c r="E132" s="484">
        <f t="shared" ref="E132:T132" si="63">IF(E125&gt;=0.5,0,E120+E121)</f>
        <v>0</v>
      </c>
      <c r="F132" s="484">
        <f t="shared" si="63"/>
        <v>0</v>
      </c>
      <c r="G132" s="484">
        <f t="shared" si="63"/>
        <v>0</v>
      </c>
      <c r="H132" s="484">
        <f t="shared" si="63"/>
        <v>0</v>
      </c>
      <c r="I132" s="484">
        <f t="shared" si="63"/>
        <v>0</v>
      </c>
      <c r="J132" s="484">
        <f t="shared" si="63"/>
        <v>0</v>
      </c>
      <c r="K132" s="484">
        <f t="shared" si="63"/>
        <v>0</v>
      </c>
      <c r="L132" s="484">
        <f t="shared" si="63"/>
        <v>0</v>
      </c>
      <c r="M132" s="484">
        <f t="shared" si="63"/>
        <v>0</v>
      </c>
      <c r="N132" s="484">
        <f t="shared" si="63"/>
        <v>0</v>
      </c>
      <c r="O132" s="484">
        <f t="shared" si="63"/>
        <v>0</v>
      </c>
      <c r="P132" s="484">
        <f t="shared" si="63"/>
        <v>0</v>
      </c>
      <c r="Q132" s="484">
        <f t="shared" si="63"/>
        <v>0</v>
      </c>
      <c r="R132" s="484">
        <f t="shared" si="63"/>
        <v>0</v>
      </c>
      <c r="S132" s="484">
        <f t="shared" si="63"/>
        <v>0</v>
      </c>
      <c r="T132" s="484">
        <f t="shared" si="63"/>
        <v>0</v>
      </c>
      <c r="U132" s="484">
        <f>IF(U125&gt;=0.5,0,U120+U121)</f>
        <v>0</v>
      </c>
      <c r="V132" s="484">
        <f t="shared" ref="V132:AH132" si="64">IF(V125&gt;=0.5,0,V120+V121)</f>
        <v>0</v>
      </c>
      <c r="W132" s="484">
        <f t="shared" si="64"/>
        <v>0</v>
      </c>
      <c r="X132" s="484">
        <f t="shared" si="64"/>
        <v>0</v>
      </c>
      <c r="Y132" s="484">
        <f t="shared" si="64"/>
        <v>0</v>
      </c>
      <c r="Z132" s="484">
        <f t="shared" si="64"/>
        <v>0</v>
      </c>
      <c r="AA132" s="484">
        <f t="shared" si="64"/>
        <v>0</v>
      </c>
      <c r="AB132" s="484">
        <f t="shared" si="64"/>
        <v>0</v>
      </c>
      <c r="AC132" s="484">
        <f t="shared" si="64"/>
        <v>0</v>
      </c>
      <c r="AD132" s="484">
        <f t="shared" si="64"/>
        <v>0</v>
      </c>
      <c r="AE132" s="484">
        <f t="shared" si="64"/>
        <v>0</v>
      </c>
      <c r="AF132" s="484">
        <f t="shared" si="64"/>
        <v>0</v>
      </c>
      <c r="AG132" s="484">
        <f t="shared" si="64"/>
        <v>0</v>
      </c>
      <c r="AH132" s="484">
        <f t="shared" si="64"/>
        <v>0</v>
      </c>
    </row>
    <row r="133" spans="2:34" hidden="1" x14ac:dyDescent="0.2">
      <c r="B133" s="483"/>
      <c r="C133" s="482"/>
    </row>
    <row r="134" spans="2:34" hidden="1" x14ac:dyDescent="0.2">
      <c r="B134" s="483"/>
      <c r="C134" s="485" t="s">
        <v>340</v>
      </c>
      <c r="D134" s="486">
        <f>IF(MAX(D118:D121,D127:D132)&gt;6,2,0)</f>
        <v>0</v>
      </c>
      <c r="E134" s="486">
        <f t="shared" ref="E134:AH134" si="65">IF(MAX(E118:E121,E127:E132)&gt;6,2,0)</f>
        <v>0</v>
      </c>
      <c r="F134" s="486">
        <f t="shared" si="65"/>
        <v>0</v>
      </c>
      <c r="G134" s="486">
        <f t="shared" si="65"/>
        <v>0</v>
      </c>
      <c r="H134" s="486">
        <f t="shared" si="65"/>
        <v>0</v>
      </c>
      <c r="I134" s="486">
        <f t="shared" si="65"/>
        <v>0</v>
      </c>
      <c r="J134" s="486">
        <f t="shared" si="65"/>
        <v>0</v>
      </c>
      <c r="K134" s="486">
        <f t="shared" si="65"/>
        <v>0</v>
      </c>
      <c r="L134" s="486">
        <f t="shared" si="65"/>
        <v>0</v>
      </c>
      <c r="M134" s="486">
        <f t="shared" si="65"/>
        <v>0</v>
      </c>
      <c r="N134" s="486">
        <f t="shared" si="65"/>
        <v>0</v>
      </c>
      <c r="O134" s="486">
        <f t="shared" si="65"/>
        <v>0</v>
      </c>
      <c r="P134" s="486">
        <f t="shared" si="65"/>
        <v>0</v>
      </c>
      <c r="Q134" s="486">
        <f t="shared" si="65"/>
        <v>0</v>
      </c>
      <c r="R134" s="486">
        <f t="shared" si="65"/>
        <v>0</v>
      </c>
      <c r="S134" s="486">
        <f t="shared" si="65"/>
        <v>0</v>
      </c>
      <c r="T134" s="486">
        <f t="shared" si="65"/>
        <v>0</v>
      </c>
      <c r="U134" s="486">
        <f t="shared" si="65"/>
        <v>0</v>
      </c>
      <c r="V134" s="486">
        <f t="shared" si="65"/>
        <v>0</v>
      </c>
      <c r="W134" s="486">
        <f t="shared" si="65"/>
        <v>0</v>
      </c>
      <c r="X134" s="486">
        <f t="shared" si="65"/>
        <v>0</v>
      </c>
      <c r="Y134" s="486">
        <f t="shared" si="65"/>
        <v>0</v>
      </c>
      <c r="Z134" s="486">
        <f t="shared" si="65"/>
        <v>0</v>
      </c>
      <c r="AA134" s="486">
        <f t="shared" si="65"/>
        <v>0</v>
      </c>
      <c r="AB134" s="486">
        <f t="shared" si="65"/>
        <v>0</v>
      </c>
      <c r="AC134" s="486">
        <f t="shared" si="65"/>
        <v>0</v>
      </c>
      <c r="AD134" s="486">
        <f t="shared" si="65"/>
        <v>0</v>
      </c>
      <c r="AE134" s="486">
        <f t="shared" si="65"/>
        <v>0</v>
      </c>
      <c r="AF134" s="486">
        <f t="shared" si="65"/>
        <v>0</v>
      </c>
      <c r="AG134" s="486">
        <f t="shared" si="65"/>
        <v>0</v>
      </c>
      <c r="AH134" s="486">
        <f t="shared" si="65"/>
        <v>0</v>
      </c>
    </row>
    <row r="135" spans="2:34" hidden="1" x14ac:dyDescent="0.2"/>
    <row r="136" spans="2:34" hidden="1" x14ac:dyDescent="0.2"/>
    <row r="137" spans="2:34" hidden="1" x14ac:dyDescent="0.2"/>
    <row r="138" spans="2:34" hidden="1" x14ac:dyDescent="0.2"/>
    <row r="139" spans="2:34" hidden="1" x14ac:dyDescent="0.2"/>
  </sheetData>
  <sheetProtection sheet="1" selectLockedCells="1"/>
  <mergeCells count="16">
    <mergeCell ref="AK31:AK35"/>
    <mergeCell ref="B36:C36"/>
    <mergeCell ref="B8:C8"/>
    <mergeCell ref="B9:C9"/>
    <mergeCell ref="B3:C4"/>
    <mergeCell ref="B5:C5"/>
    <mergeCell ref="B6:C6"/>
    <mergeCell ref="B7:C7"/>
    <mergeCell ref="AK27:AK30"/>
    <mergeCell ref="B10:C10"/>
    <mergeCell ref="B12:C12"/>
    <mergeCell ref="B13:C13"/>
    <mergeCell ref="C14:C17"/>
    <mergeCell ref="AK20:AK21"/>
    <mergeCell ref="AK22:AK26"/>
    <mergeCell ref="B11:C11"/>
  </mergeCells>
  <phoneticPr fontId="39" type="noConversion"/>
  <conditionalFormatting sqref="D36:AH36">
    <cfRule type="expression" dxfId="414" priority="228" stopIfTrue="1">
      <formula>(D$38=4)</formula>
    </cfRule>
  </conditionalFormatting>
  <conditionalFormatting sqref="D36:AH36">
    <cfRule type="expression" dxfId="413" priority="229" stopIfTrue="1">
      <formula>(D$38=1)</formula>
    </cfRule>
  </conditionalFormatting>
  <conditionalFormatting sqref="AF3:AH4">
    <cfRule type="expression" dxfId="412" priority="145" stopIfTrue="1">
      <formula>(AF$38=4)</formula>
    </cfRule>
  </conditionalFormatting>
  <conditionalFormatting sqref="AF3:AH4">
    <cfRule type="expression" dxfId="411" priority="144">
      <formula>(AF$38=1)</formula>
    </cfRule>
  </conditionalFormatting>
  <conditionalFormatting sqref="AF3:AH4">
    <cfRule type="expression" dxfId="410" priority="143">
      <formula>AND(AF$38=0,AF$3=TODAY())</formula>
    </cfRule>
  </conditionalFormatting>
  <conditionalFormatting sqref="AF21:AH35 AF5:AH12">
    <cfRule type="expression" dxfId="409" priority="136">
      <formula>(AF$38=1)</formula>
    </cfRule>
  </conditionalFormatting>
  <conditionalFormatting sqref="AF5:AH10">
    <cfRule type="expression" dxfId="408" priority="139">
      <formula>(AF106=3)</formula>
    </cfRule>
    <cfRule type="expression" dxfId="407" priority="140">
      <formula>(AF106=2)</formula>
    </cfRule>
  </conditionalFormatting>
  <conditionalFormatting sqref="AF13:AH13">
    <cfRule type="expression" dxfId="406" priority="137">
      <formula>(AF114=3)</formula>
    </cfRule>
    <cfRule type="expression" dxfId="405" priority="138">
      <formula>(AF114=2)</formula>
    </cfRule>
    <cfRule type="expression" dxfId="404" priority="141">
      <formula>(AF114=1)</formula>
    </cfRule>
  </conditionalFormatting>
  <conditionalFormatting sqref="AF5:AH12">
    <cfRule type="expression" dxfId="403" priority="142">
      <formula>OR(AND(AF106=1,AF89=0),AF89=1)</formula>
    </cfRule>
  </conditionalFormatting>
  <conditionalFormatting sqref="AF3:AH15 AF19:AH19 AF21:AH35 AF17:AH17">
    <cfRule type="expression" dxfId="402" priority="133" stopIfTrue="1">
      <formula>(AF$82=0)</formula>
    </cfRule>
  </conditionalFormatting>
  <conditionalFormatting sqref="D3:AE4 D19:AE19 D21:AE35 D20:V20 AB20:AC20 D11:AE15 G5:H10 N5:O10 U5:AE10 D17:AE17">
    <cfRule type="expression" dxfId="401" priority="98" stopIfTrue="1">
      <formula>(D$82=0)</formula>
    </cfRule>
  </conditionalFormatting>
  <conditionalFormatting sqref="D3:AE4">
    <cfRule type="expression" dxfId="400" priority="97">
      <formula>AND(D$38=0,D$3=TODAY())</formula>
    </cfRule>
  </conditionalFormatting>
  <conditionalFormatting sqref="D11:AE12 G5:H10 N5:O10 U5:AE10">
    <cfRule type="expression" dxfId="399" priority="95">
      <formula>AND(OR(AND(D100=1,D90=0),D90=1),D$82=1)</formula>
    </cfRule>
  </conditionalFormatting>
  <conditionalFormatting sqref="D3:AE4 D21:AE35 D20:V20 AB20:AC20 D11:AE12 G5:H10 N5:O10 U5:AE10">
    <cfRule type="expression" dxfId="398" priority="89">
      <formula>AND(D$38=1,D$82=1)</formula>
    </cfRule>
  </conditionalFormatting>
  <conditionalFormatting sqref="G5:H10 N5:O10 U5:AE10">
    <cfRule type="expression" dxfId="397" priority="90">
      <formula>AND(G100=3,G$82=1)</formula>
    </cfRule>
    <cfRule type="expression" dxfId="396" priority="91">
      <formula>AND(G100=2,G$82=1)</formula>
    </cfRule>
  </conditionalFormatting>
  <conditionalFormatting sqref="D13:AE13">
    <cfRule type="expression" dxfId="395" priority="92">
      <formula>AND(D87=3,D$82=1)</formula>
    </cfRule>
    <cfRule type="expression" dxfId="394" priority="93">
      <formula>AND(D87=2,D$82=1)</formula>
    </cfRule>
    <cfRule type="expression" dxfId="393" priority="94">
      <formula>AND(D87=1,D$82=1)</formula>
    </cfRule>
  </conditionalFormatting>
  <conditionalFormatting sqref="D3:AH4 D19:AH19 D21:AH35 D20:V20 AB20:AC20 D11:AH15 G5:H10 N5:O10 U5:AH10 D17:AH17">
    <cfRule type="expression" dxfId="392" priority="87" stopIfTrue="1">
      <formula>(D$82=0)</formula>
    </cfRule>
  </conditionalFormatting>
  <conditionalFormatting sqref="D3:AH4">
    <cfRule type="expression" dxfId="391" priority="86">
      <formula>AND(D$38=0,D$3=TODAY())</formula>
    </cfRule>
  </conditionalFormatting>
  <conditionalFormatting sqref="D11:AH12 G5:H10 N5:O10 U5:AH10">
    <cfRule type="expression" dxfId="390" priority="84">
      <formula>AND(OR(AND(D100=1,D90=0),D90=1),D$82=1)</formula>
    </cfRule>
  </conditionalFormatting>
  <conditionalFormatting sqref="D3:AH4 D21:AH35 D20:V20 AB20:AC20 D11:AH12 G5:H10 N5:O10 U5:AH10">
    <cfRule type="expression" dxfId="389" priority="78">
      <formula>AND(D$38=1,D$82=1)</formula>
    </cfRule>
  </conditionalFormatting>
  <conditionalFormatting sqref="G5:H10 N5:O10 U5:AH10">
    <cfRule type="expression" dxfId="388" priority="79">
      <formula>AND(G100=3,G$82=1)</formula>
    </cfRule>
    <cfRule type="expression" dxfId="387" priority="80">
      <formula>AND(G100=2,G$82=1)</formula>
    </cfRule>
  </conditionalFormatting>
  <conditionalFormatting sqref="D13:AH13">
    <cfRule type="expression" dxfId="386" priority="81">
      <formula>AND(D87=3,D$82=1)</formula>
    </cfRule>
    <cfRule type="expression" dxfId="385" priority="82">
      <formula>AND(D87=2,D$82=1)</formula>
    </cfRule>
    <cfRule type="expression" dxfId="384" priority="83">
      <formula>AND(D87=1,D$82=1)</formula>
    </cfRule>
  </conditionalFormatting>
  <conditionalFormatting sqref="W20:AA20">
    <cfRule type="expression" dxfId="383" priority="73" stopIfTrue="1">
      <formula>(W$82=0)</formula>
    </cfRule>
  </conditionalFormatting>
  <conditionalFormatting sqref="W20:AA20">
    <cfRule type="expression" dxfId="382" priority="72">
      <formula>AND(W$38=1,W$82=1)</formula>
    </cfRule>
  </conditionalFormatting>
  <conditionalFormatting sqref="W20:AA20">
    <cfRule type="expression" dxfId="381" priority="71" stopIfTrue="1">
      <formula>(W$82=0)</formula>
    </cfRule>
  </conditionalFormatting>
  <conditionalFormatting sqref="W20:AA20">
    <cfRule type="expression" dxfId="380" priority="70">
      <formula>AND(W$38=1,W$82=1)</formula>
    </cfRule>
  </conditionalFormatting>
  <conditionalFormatting sqref="AD20:AH20">
    <cfRule type="expression" dxfId="379" priority="69" stopIfTrue="1">
      <formula>(AD$82=0)</formula>
    </cfRule>
  </conditionalFormatting>
  <conditionalFormatting sqref="AD20:AH20">
    <cfRule type="expression" dxfId="378" priority="68">
      <formula>AND(AD$38=1,AD$82=1)</formula>
    </cfRule>
  </conditionalFormatting>
  <conditionalFormatting sqref="AD20:AH20">
    <cfRule type="expression" dxfId="377" priority="67" stopIfTrue="1">
      <formula>(AD$82=0)</formula>
    </cfRule>
  </conditionalFormatting>
  <conditionalFormatting sqref="AD20:AH20">
    <cfRule type="expression" dxfId="376" priority="66">
      <formula>AND(AD$38=1,AD$82=1)</formula>
    </cfRule>
  </conditionalFormatting>
  <conditionalFormatting sqref="D5:F10">
    <cfRule type="expression" dxfId="375" priority="35" stopIfTrue="1">
      <formula>(D$82=0)</formula>
    </cfRule>
  </conditionalFormatting>
  <conditionalFormatting sqref="D5:F10">
    <cfRule type="expression" dxfId="374" priority="34">
      <formula>AND(OR(AND(D100=1,D90=0),D90=1),D$82=1)</formula>
    </cfRule>
  </conditionalFormatting>
  <conditionalFormatting sqref="D5:F10">
    <cfRule type="expression" dxfId="373" priority="31">
      <formula>AND(D$38=1,D$82=1)</formula>
    </cfRule>
  </conditionalFormatting>
  <conditionalFormatting sqref="D5:F10">
    <cfRule type="expression" dxfId="372" priority="32">
      <formula>AND(D100=3,D$82=1)</formula>
    </cfRule>
    <cfRule type="expression" dxfId="371" priority="33">
      <formula>AND(D100=2,D$82=1)</formula>
    </cfRule>
  </conditionalFormatting>
  <conditionalFormatting sqref="D5:F10">
    <cfRule type="expression" dxfId="370" priority="30" stopIfTrue="1">
      <formula>(D$82=0)</formula>
    </cfRule>
  </conditionalFormatting>
  <conditionalFormatting sqref="D5:F10">
    <cfRule type="expression" dxfId="369" priority="29">
      <formula>AND(OR(AND(D100=1,D90=0),D90=1),D$82=1)</formula>
    </cfRule>
  </conditionalFormatting>
  <conditionalFormatting sqref="D5:F10">
    <cfRule type="expression" dxfId="368" priority="26">
      <formula>AND(D$38=1,D$82=1)</formula>
    </cfRule>
  </conditionalFormatting>
  <conditionalFormatting sqref="D5:F10">
    <cfRule type="expression" dxfId="367" priority="27">
      <formula>AND(D100=3,D$82=1)</formula>
    </cfRule>
    <cfRule type="expression" dxfId="366" priority="28">
      <formula>AND(D100=2,D$82=1)</formula>
    </cfRule>
  </conditionalFormatting>
  <conditionalFormatting sqref="I5:M10">
    <cfRule type="expression" dxfId="365" priority="25" stopIfTrue="1">
      <formula>(I$82=0)</formula>
    </cfRule>
  </conditionalFormatting>
  <conditionalFormatting sqref="I5:M10">
    <cfRule type="expression" dxfId="364" priority="24">
      <formula>AND(OR(AND(I100=1,I90=0),I90=1),I$82=1)</formula>
    </cfRule>
  </conditionalFormatting>
  <conditionalFormatting sqref="I5:M10">
    <cfRule type="expression" dxfId="363" priority="21">
      <formula>AND(I$38=1,I$82=1)</formula>
    </cfRule>
  </conditionalFormatting>
  <conditionalFormatting sqref="I5:M10">
    <cfRule type="expression" dxfId="362" priority="22">
      <formula>AND(I100=3,I$82=1)</formula>
    </cfRule>
    <cfRule type="expression" dxfId="361" priority="23">
      <formula>AND(I100=2,I$82=1)</formula>
    </cfRule>
  </conditionalFormatting>
  <conditionalFormatting sqref="I5:M10">
    <cfRule type="expression" dxfId="360" priority="20" stopIfTrue="1">
      <formula>(I$82=0)</formula>
    </cfRule>
  </conditionalFormatting>
  <conditionalFormatting sqref="I5:M10">
    <cfRule type="expression" dxfId="359" priority="19">
      <formula>AND(OR(AND(I100=1,I90=0),I90=1),I$82=1)</formula>
    </cfRule>
  </conditionalFormatting>
  <conditionalFormatting sqref="I5:M10">
    <cfRule type="expression" dxfId="358" priority="16">
      <formula>AND(I$38=1,I$82=1)</formula>
    </cfRule>
  </conditionalFormatting>
  <conditionalFormatting sqref="I5:M10">
    <cfRule type="expression" dxfId="357" priority="17">
      <formula>AND(I100=3,I$82=1)</formula>
    </cfRule>
    <cfRule type="expression" dxfId="356" priority="18">
      <formula>AND(I100=2,I$82=1)</formula>
    </cfRule>
  </conditionalFormatting>
  <conditionalFormatting sqref="P5:T10">
    <cfRule type="expression" dxfId="355" priority="15" stopIfTrue="1">
      <formula>(P$82=0)</formula>
    </cfRule>
  </conditionalFormatting>
  <conditionalFormatting sqref="P5:T10">
    <cfRule type="expression" dxfId="354" priority="14">
      <formula>AND(OR(AND(P100=1,P90=0),P90=1),P$82=1)</formula>
    </cfRule>
  </conditionalFormatting>
  <conditionalFormatting sqref="P5:T10">
    <cfRule type="expression" dxfId="353" priority="11">
      <formula>AND(P$38=1,P$82=1)</formula>
    </cfRule>
  </conditionalFormatting>
  <conditionalFormatting sqref="P5:T10">
    <cfRule type="expression" dxfId="352" priority="12">
      <formula>AND(P100=3,P$82=1)</formula>
    </cfRule>
    <cfRule type="expression" dxfId="351" priority="13">
      <formula>AND(P100=2,P$82=1)</formula>
    </cfRule>
  </conditionalFormatting>
  <conditionalFormatting sqref="P5:T10">
    <cfRule type="expression" dxfId="350" priority="10" stopIfTrue="1">
      <formula>(P$82=0)</formula>
    </cfRule>
  </conditionalFormatting>
  <conditionalFormatting sqref="P5:T10">
    <cfRule type="expression" dxfId="349" priority="9">
      <formula>AND(OR(AND(P100=1,P90=0),P90=1),P$82=1)</formula>
    </cfRule>
  </conditionalFormatting>
  <conditionalFormatting sqref="P5:T10">
    <cfRule type="expression" dxfId="348" priority="6">
      <formula>AND(P$38=1,P$82=1)</formula>
    </cfRule>
  </conditionalFormatting>
  <conditionalFormatting sqref="P5:T10">
    <cfRule type="expression" dxfId="347" priority="7">
      <formula>AND(P100=3,P$82=1)</formula>
    </cfRule>
    <cfRule type="expression" dxfId="346" priority="8">
      <formula>AND(P100=2,P$82=1)</formula>
    </cfRule>
  </conditionalFormatting>
  <conditionalFormatting sqref="D18:AH18">
    <cfRule type="expression" dxfId="345" priority="5" stopIfTrue="1">
      <formula>(D$82=0)</formula>
    </cfRule>
  </conditionalFormatting>
  <conditionalFormatting sqref="D18:AH18">
    <cfRule type="expression" dxfId="344" priority="3">
      <formula>(D18=C18)</formula>
    </cfRule>
    <cfRule type="expression" dxfId="343" priority="4">
      <formula>(D18&lt;-100)</formula>
    </cfRule>
  </conditionalFormatting>
  <conditionalFormatting sqref="D16:AH16">
    <cfRule type="expression" dxfId="342" priority="2" stopIfTrue="1">
      <formula>(D$82=0)</formula>
    </cfRule>
  </conditionalFormatting>
  <conditionalFormatting sqref="D16:AH16">
    <cfRule type="cellIs" dxfId="341" priority="1" operator="greaterThan">
      <formula>HT_NAZ</formula>
    </cfRule>
  </conditionalFormatting>
  <dataValidations count="1">
    <dataValidation type="time" allowBlank="1" showInputMessage="1" showErrorMessage="1" sqref="D5:AH12" xr:uid="{C5675482-FEE3-49F5-94D1-110BF0EBBFFF}">
      <formula1>0</formula1>
      <formula2>0.999305555555556</formula2>
    </dataValidation>
  </dataValidations>
  <printOptions horizontalCentered="1" verticalCentered="1"/>
  <pageMargins left="0.19685039370078741" right="0.19685039370078741" top="0.39370078740157483" bottom="0.19685039370078741" header="0.31496062992125984" footer="0.19685039370078741"/>
  <pageSetup paperSize="9" scale="53" orientation="landscape" horizontalDpi="4294967292" r:id="rId1"/>
  <headerFooter alignWithMargins="0">
    <oddHeader>&amp;C&amp;12Monatsabrechnung   &amp;A</oddHeader>
    <oddFooter>&amp;C&amp;12&amp;D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tabColor theme="9" tint="0.39997558519241921"/>
    <pageSetUpPr fitToPage="1"/>
  </sheetPr>
  <dimension ref="A1:AN139"/>
  <sheetViews>
    <sheetView showGridLines="0" topLeftCell="B1" zoomScale="80" workbookViewId="0">
      <pane xSplit="2" ySplit="4" topLeftCell="D5" activePane="bottomRight" state="frozen"/>
      <selection activeCell="D5" sqref="D5"/>
      <selection pane="topRight" activeCell="D5" sqref="D5"/>
      <selection pane="bottomLeft" activeCell="D5" sqref="D5"/>
      <selection pane="bottomRight" activeCell="E5" sqref="E5"/>
    </sheetView>
  </sheetViews>
  <sheetFormatPr baseColWidth="10" defaultRowHeight="12.75" x14ac:dyDescent="0.2"/>
  <cols>
    <col min="1" max="1" width="1.42578125" style="1" hidden="1" customWidth="1"/>
    <col min="2" max="2" width="29" style="5" customWidth="1"/>
    <col min="3" max="3" width="9.42578125" style="1" customWidth="1"/>
    <col min="4" max="34" width="7" style="1" customWidth="1"/>
    <col min="35" max="36" width="9.140625" style="1" customWidth="1"/>
    <col min="37" max="37" width="13.5703125" style="3" customWidth="1"/>
    <col min="38" max="16384" width="11.42578125" style="1"/>
  </cols>
  <sheetData>
    <row r="1" spans="1:40" ht="30" customHeight="1" thickBot="1" x14ac:dyDescent="0.25">
      <c r="A1" s="111">
        <v>8</v>
      </c>
      <c r="B1" s="227">
        <f>DATEVALUE("1."&amp;A1&amp;"."&amp;SL_Jahr)</f>
        <v>45505</v>
      </c>
      <c r="C1" s="228">
        <f>SL_Jahr</f>
        <v>2024</v>
      </c>
      <c r="D1" s="229" t="str">
        <f>B_Gde</f>
        <v>Gde:</v>
      </c>
      <c r="E1" s="230">
        <f>SL_Gemeinde</f>
        <v>0</v>
      </c>
      <c r="F1" s="150"/>
      <c r="G1" s="150"/>
      <c r="H1" s="150"/>
      <c r="I1" s="150"/>
      <c r="J1" s="150"/>
      <c r="K1" s="150"/>
      <c r="L1" s="150"/>
      <c r="M1" s="150"/>
      <c r="N1" s="150"/>
      <c r="O1" s="150"/>
      <c r="P1" s="150"/>
      <c r="Q1" s="150"/>
      <c r="R1" s="231"/>
      <c r="S1" s="232"/>
      <c r="T1" s="233" t="str">
        <f>B_Schule</f>
        <v>Schule:</v>
      </c>
      <c r="U1" s="230">
        <f>SL_Schule</f>
        <v>0</v>
      </c>
      <c r="V1" s="150"/>
      <c r="W1" s="150"/>
      <c r="X1" s="150"/>
      <c r="Y1" s="150"/>
      <c r="Z1" s="150"/>
      <c r="AA1" s="150"/>
      <c r="AB1" s="150"/>
      <c r="AC1" s="150"/>
      <c r="AD1" s="150"/>
      <c r="AE1" s="234"/>
      <c r="AF1" s="150"/>
      <c r="AG1" s="150"/>
      <c r="AH1" s="232"/>
      <c r="AI1"/>
      <c r="AJ1" s="138" t="str">
        <f>HYPERLINK(VSA_HELPLINK,"i")</f>
        <v>i</v>
      </c>
      <c r="AK1" s="57"/>
      <c r="AL1" s="56"/>
      <c r="AM1"/>
      <c r="AN1"/>
    </row>
    <row r="2" spans="1:40" s="3" customFormat="1" ht="30" customHeight="1" thickBot="1" x14ac:dyDescent="0.25">
      <c r="A2" s="111">
        <f>VLOOKUP(A1,Monatsenden,2)</f>
        <v>45535</v>
      </c>
      <c r="B2" s="235" t="str">
        <f>B_Bg</f>
        <v>BG:</v>
      </c>
      <c r="C2" s="236">
        <f>VLOOKUP(B1,VSA_Kalender,13)</f>
        <v>1</v>
      </c>
      <c r="D2" s="237" t="str">
        <f>B_Name</f>
        <v>Name:</v>
      </c>
      <c r="E2" s="238">
        <f>SL_Name</f>
        <v>0</v>
      </c>
      <c r="F2" s="239"/>
      <c r="G2" s="239"/>
      <c r="H2" s="239"/>
      <c r="I2" s="239"/>
      <c r="J2" s="239"/>
      <c r="K2" s="239"/>
      <c r="L2" s="239"/>
      <c r="M2" s="239"/>
      <c r="N2" s="239"/>
      <c r="O2" s="239"/>
      <c r="P2" s="239"/>
      <c r="Q2" s="239"/>
      <c r="R2" s="240"/>
      <c r="S2" s="241"/>
      <c r="T2" s="241"/>
      <c r="U2" s="242"/>
      <c r="V2" s="242"/>
      <c r="W2" s="242"/>
      <c r="X2" s="242"/>
      <c r="Y2" s="242"/>
      <c r="Z2" s="242"/>
      <c r="AA2" s="242"/>
      <c r="AB2" s="242"/>
      <c r="AC2" s="242"/>
      <c r="AD2" s="242"/>
      <c r="AE2" s="242"/>
      <c r="AF2" s="242"/>
      <c r="AG2" s="242"/>
      <c r="AH2" s="243"/>
      <c r="AK2" s="58"/>
      <c r="AL2" s="56"/>
      <c r="AM2"/>
      <c r="AN2"/>
    </row>
    <row r="3" spans="1:40" s="3" customFormat="1" ht="17.25" customHeight="1" x14ac:dyDescent="0.2">
      <c r="A3" s="112"/>
      <c r="B3" s="821" t="str">
        <f>Zerf_Version</f>
        <v>Version VSA 5.05</v>
      </c>
      <c r="C3" s="822"/>
      <c r="D3" s="120">
        <f>DATE($C$1,MONTH($B$1),D$4)</f>
        <v>45505</v>
      </c>
      <c r="E3" s="121">
        <f t="shared" ref="E3:AE3" si="0">DATE($C$1,MONTH($B$1),E$4)</f>
        <v>45506</v>
      </c>
      <c r="F3" s="121">
        <f t="shared" si="0"/>
        <v>45507</v>
      </c>
      <c r="G3" s="121">
        <f t="shared" si="0"/>
        <v>45508</v>
      </c>
      <c r="H3" s="121">
        <f t="shared" si="0"/>
        <v>45509</v>
      </c>
      <c r="I3" s="121">
        <f t="shared" si="0"/>
        <v>45510</v>
      </c>
      <c r="J3" s="121">
        <f t="shared" si="0"/>
        <v>45511</v>
      </c>
      <c r="K3" s="121">
        <f t="shared" si="0"/>
        <v>45512</v>
      </c>
      <c r="L3" s="121">
        <f t="shared" si="0"/>
        <v>45513</v>
      </c>
      <c r="M3" s="121">
        <f t="shared" si="0"/>
        <v>45514</v>
      </c>
      <c r="N3" s="121">
        <f t="shared" si="0"/>
        <v>45515</v>
      </c>
      <c r="O3" s="121">
        <f t="shared" si="0"/>
        <v>45516</v>
      </c>
      <c r="P3" s="121">
        <f t="shared" si="0"/>
        <v>45517</v>
      </c>
      <c r="Q3" s="121">
        <f t="shared" si="0"/>
        <v>45518</v>
      </c>
      <c r="R3" s="121">
        <f t="shared" si="0"/>
        <v>45519</v>
      </c>
      <c r="S3" s="121">
        <f t="shared" si="0"/>
        <v>45520</v>
      </c>
      <c r="T3" s="121">
        <f t="shared" si="0"/>
        <v>45521</v>
      </c>
      <c r="U3" s="121">
        <f t="shared" si="0"/>
        <v>45522</v>
      </c>
      <c r="V3" s="121">
        <f t="shared" si="0"/>
        <v>45523</v>
      </c>
      <c r="W3" s="121">
        <f t="shared" si="0"/>
        <v>45524</v>
      </c>
      <c r="X3" s="121">
        <f t="shared" si="0"/>
        <v>45525</v>
      </c>
      <c r="Y3" s="121">
        <f t="shared" si="0"/>
        <v>45526</v>
      </c>
      <c r="Z3" s="121">
        <f t="shared" si="0"/>
        <v>45527</v>
      </c>
      <c r="AA3" s="121">
        <f t="shared" si="0"/>
        <v>45528</v>
      </c>
      <c r="AB3" s="121">
        <f t="shared" si="0"/>
        <v>45529</v>
      </c>
      <c r="AC3" s="121">
        <f t="shared" si="0"/>
        <v>45530</v>
      </c>
      <c r="AD3" s="121">
        <f t="shared" si="0"/>
        <v>45531</v>
      </c>
      <c r="AE3" s="121">
        <f t="shared" si="0"/>
        <v>45532</v>
      </c>
      <c r="AF3" s="121">
        <f>IF(MONTH(DATE($C$1,MONTH($B$1),AF$37))&gt;MONTH($B$1),"",DATE($C$1,MONTH($B$1),AF$4))</f>
        <v>45533</v>
      </c>
      <c r="AG3" s="121">
        <f>IF(MONTH(DATE($C$1,MONTH($B$1),AG$37))&gt;MONTH($B$1),"",DATE($C$1,MONTH($B$1),AG$4))</f>
        <v>45534</v>
      </c>
      <c r="AH3" s="316">
        <f>IF(MONTH(DATE($C$1,MONTH($B$1),AH$37))&gt;MONTH($B$1),"",DATE($C$1,MONTH($B$1),AH$4))</f>
        <v>45535</v>
      </c>
      <c r="AI3" s="319"/>
      <c r="AK3" s="58"/>
      <c r="AL3" s="56"/>
      <c r="AM3"/>
      <c r="AN3"/>
    </row>
    <row r="4" spans="1:40" s="3" customFormat="1" ht="19.7" customHeight="1" thickBot="1" x14ac:dyDescent="0.25">
      <c r="A4" s="113"/>
      <c r="B4" s="823"/>
      <c r="C4" s="824"/>
      <c r="D4" s="119">
        <f t="shared" ref="D4:AE4" si="1">IF(MONTH(DATE($C$1,MONTH($B$1),D$37))&gt;MONTH($B$1),"",D37)</f>
        <v>1</v>
      </c>
      <c r="E4" s="119">
        <f t="shared" si="1"/>
        <v>2</v>
      </c>
      <c r="F4" s="119">
        <f t="shared" si="1"/>
        <v>3</v>
      </c>
      <c r="G4" s="119">
        <f t="shared" si="1"/>
        <v>4</v>
      </c>
      <c r="H4" s="119">
        <f t="shared" si="1"/>
        <v>5</v>
      </c>
      <c r="I4" s="119">
        <f t="shared" si="1"/>
        <v>6</v>
      </c>
      <c r="J4" s="119">
        <f t="shared" si="1"/>
        <v>7</v>
      </c>
      <c r="K4" s="119">
        <f t="shared" si="1"/>
        <v>8</v>
      </c>
      <c r="L4" s="119">
        <f t="shared" si="1"/>
        <v>9</v>
      </c>
      <c r="M4" s="119">
        <f t="shared" si="1"/>
        <v>10</v>
      </c>
      <c r="N4" s="119">
        <f t="shared" si="1"/>
        <v>11</v>
      </c>
      <c r="O4" s="119">
        <f t="shared" si="1"/>
        <v>12</v>
      </c>
      <c r="P4" s="119">
        <f t="shared" si="1"/>
        <v>13</v>
      </c>
      <c r="Q4" s="119">
        <f t="shared" si="1"/>
        <v>14</v>
      </c>
      <c r="R4" s="119">
        <f t="shared" si="1"/>
        <v>15</v>
      </c>
      <c r="S4" s="119">
        <f t="shared" si="1"/>
        <v>16</v>
      </c>
      <c r="T4" s="119">
        <f t="shared" si="1"/>
        <v>17</v>
      </c>
      <c r="U4" s="119">
        <f t="shared" si="1"/>
        <v>18</v>
      </c>
      <c r="V4" s="119">
        <f t="shared" si="1"/>
        <v>19</v>
      </c>
      <c r="W4" s="119">
        <f t="shared" si="1"/>
        <v>20</v>
      </c>
      <c r="X4" s="119">
        <f t="shared" si="1"/>
        <v>21</v>
      </c>
      <c r="Y4" s="119">
        <f t="shared" si="1"/>
        <v>22</v>
      </c>
      <c r="Z4" s="119">
        <f t="shared" si="1"/>
        <v>23</v>
      </c>
      <c r="AA4" s="119">
        <f t="shared" si="1"/>
        <v>24</v>
      </c>
      <c r="AB4" s="119">
        <f t="shared" si="1"/>
        <v>25</v>
      </c>
      <c r="AC4" s="119">
        <f t="shared" si="1"/>
        <v>26</v>
      </c>
      <c r="AD4" s="119">
        <f t="shared" si="1"/>
        <v>27</v>
      </c>
      <c r="AE4" s="119">
        <f t="shared" si="1"/>
        <v>28</v>
      </c>
      <c r="AF4" s="119">
        <f>IF(MONTH(DATE($C$1,MONTH($B$1),AF$37))&gt;MONTH($B$1),"",AF37)</f>
        <v>29</v>
      </c>
      <c r="AG4" s="119">
        <f>IF(MONTH(DATE($C$1,MONTH($B$1),AG$37))&gt;MONTH($B$1),"",AG37)</f>
        <v>30</v>
      </c>
      <c r="AH4" s="317">
        <f>IF(MONTH(DATE($C$1,MONTH($B$1),AH$37))&gt;MONTH($B$1),"",AH37)</f>
        <v>31</v>
      </c>
      <c r="AI4" s="319"/>
      <c r="AJ4" s="122"/>
      <c r="AK4" s="58"/>
      <c r="AL4" s="56"/>
      <c r="AM4"/>
      <c r="AN4"/>
    </row>
    <row r="5" spans="1:40" s="3" customFormat="1" ht="22.7" customHeight="1" x14ac:dyDescent="0.2">
      <c r="A5" s="113"/>
      <c r="B5" s="828" t="s">
        <v>274</v>
      </c>
      <c r="C5" s="829"/>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397"/>
      <c r="AI5" s="319"/>
      <c r="AJ5" s="122"/>
      <c r="AK5" s="58"/>
      <c r="AL5" s="56"/>
      <c r="AM5" s="10"/>
      <c r="AN5"/>
    </row>
    <row r="6" spans="1:40" s="3" customFormat="1" ht="22.7" customHeight="1" x14ac:dyDescent="0.2">
      <c r="A6" s="113"/>
      <c r="B6" s="830" t="s">
        <v>275</v>
      </c>
      <c r="C6" s="831"/>
      <c r="D6" s="397"/>
      <c r="E6" s="397"/>
      <c r="F6" s="397"/>
      <c r="G6" s="397"/>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19"/>
      <c r="AJ6" s="122"/>
      <c r="AK6" s="58"/>
      <c r="AL6" s="56"/>
      <c r="AM6"/>
      <c r="AN6"/>
    </row>
    <row r="7" spans="1:40" s="3" customFormat="1" ht="22.7" customHeight="1" x14ac:dyDescent="0.2">
      <c r="A7" s="114"/>
      <c r="B7" s="828" t="s">
        <v>274</v>
      </c>
      <c r="C7" s="829"/>
      <c r="D7" s="397"/>
      <c r="E7" s="397"/>
      <c r="F7" s="397"/>
      <c r="G7" s="397"/>
      <c r="H7" s="397"/>
      <c r="I7" s="397"/>
      <c r="J7" s="397"/>
      <c r="K7" s="397"/>
      <c r="L7" s="397"/>
      <c r="M7" s="397"/>
      <c r="N7" s="397"/>
      <c r="O7" s="397"/>
      <c r="P7" s="397"/>
      <c r="Q7" s="397"/>
      <c r="R7" s="397"/>
      <c r="S7" s="397"/>
      <c r="T7" s="397"/>
      <c r="U7" s="397"/>
      <c r="V7" s="397"/>
      <c r="W7" s="397"/>
      <c r="X7" s="397"/>
      <c r="Y7" s="397"/>
      <c r="Z7" s="397"/>
      <c r="AA7" s="397"/>
      <c r="AB7" s="397"/>
      <c r="AC7" s="397"/>
      <c r="AD7" s="397"/>
      <c r="AE7" s="397"/>
      <c r="AF7" s="397"/>
      <c r="AG7" s="397"/>
      <c r="AH7" s="397"/>
      <c r="AI7" s="319"/>
      <c r="AJ7" s="122"/>
      <c r="AK7" s="58"/>
      <c r="AL7" s="56"/>
      <c r="AM7"/>
      <c r="AN7"/>
    </row>
    <row r="8" spans="1:40" s="3" customFormat="1" ht="22.7" customHeight="1" x14ac:dyDescent="0.2">
      <c r="A8" s="113"/>
      <c r="B8" s="830" t="s">
        <v>275</v>
      </c>
      <c r="C8" s="831"/>
      <c r="D8" s="397"/>
      <c r="E8" s="397"/>
      <c r="F8" s="397"/>
      <c r="G8" s="397"/>
      <c r="H8" s="397"/>
      <c r="I8" s="397"/>
      <c r="J8" s="397"/>
      <c r="K8" s="397"/>
      <c r="L8" s="397"/>
      <c r="M8" s="397"/>
      <c r="N8" s="397"/>
      <c r="O8" s="397"/>
      <c r="P8" s="397"/>
      <c r="Q8" s="397"/>
      <c r="R8" s="397"/>
      <c r="S8" s="397"/>
      <c r="T8" s="397"/>
      <c r="U8" s="397"/>
      <c r="V8" s="397"/>
      <c r="W8" s="397"/>
      <c r="X8" s="397"/>
      <c r="Y8" s="397"/>
      <c r="Z8" s="397"/>
      <c r="AA8" s="397"/>
      <c r="AB8" s="397"/>
      <c r="AC8" s="397"/>
      <c r="AD8" s="397"/>
      <c r="AE8" s="397"/>
      <c r="AF8" s="397"/>
      <c r="AG8" s="397"/>
      <c r="AH8" s="397"/>
      <c r="AI8" s="319"/>
      <c r="AJ8" s="122"/>
      <c r="AK8" s="59"/>
      <c r="AL8" s="56"/>
      <c r="AM8" s="32"/>
      <c r="AN8" s="32"/>
    </row>
    <row r="9" spans="1:40" s="3" customFormat="1" ht="22.7" customHeight="1" x14ac:dyDescent="0.2">
      <c r="A9" s="113"/>
      <c r="B9" s="828" t="s">
        <v>274</v>
      </c>
      <c r="C9" s="829"/>
      <c r="D9" s="397"/>
      <c r="E9" s="397"/>
      <c r="F9" s="397"/>
      <c r="G9" s="397"/>
      <c r="H9" s="397"/>
      <c r="I9" s="397"/>
      <c r="J9" s="397"/>
      <c r="K9" s="397"/>
      <c r="L9" s="397"/>
      <c r="M9" s="397"/>
      <c r="N9" s="397"/>
      <c r="O9" s="397"/>
      <c r="P9" s="397"/>
      <c r="Q9" s="397"/>
      <c r="R9" s="397"/>
      <c r="S9" s="397"/>
      <c r="T9" s="397"/>
      <c r="U9" s="397"/>
      <c r="V9" s="397"/>
      <c r="W9" s="397"/>
      <c r="X9" s="397"/>
      <c r="Y9" s="397"/>
      <c r="Z9" s="397"/>
      <c r="AA9" s="397"/>
      <c r="AB9" s="397"/>
      <c r="AC9" s="397"/>
      <c r="AD9" s="397"/>
      <c r="AE9" s="397"/>
      <c r="AF9" s="397"/>
      <c r="AG9" s="397"/>
      <c r="AH9" s="397"/>
      <c r="AI9" s="319"/>
      <c r="AJ9" s="123"/>
      <c r="AK9" s="60"/>
      <c r="AL9" s="46"/>
      <c r="AM9"/>
      <c r="AN9"/>
    </row>
    <row r="10" spans="1:40" s="3" customFormat="1" ht="22.7" customHeight="1" x14ac:dyDescent="0.2">
      <c r="A10" s="113"/>
      <c r="B10" s="830" t="s">
        <v>275</v>
      </c>
      <c r="C10" s="831"/>
      <c r="D10" s="397"/>
      <c r="E10" s="397"/>
      <c r="F10" s="397"/>
      <c r="G10" s="397"/>
      <c r="H10" s="397"/>
      <c r="I10" s="397"/>
      <c r="J10" s="397"/>
      <c r="K10" s="397"/>
      <c r="L10" s="397"/>
      <c r="M10" s="397"/>
      <c r="N10" s="397"/>
      <c r="O10" s="397"/>
      <c r="P10" s="397"/>
      <c r="Q10" s="397"/>
      <c r="R10" s="397"/>
      <c r="S10" s="397"/>
      <c r="T10" s="397"/>
      <c r="U10" s="397"/>
      <c r="V10" s="397"/>
      <c r="W10" s="397"/>
      <c r="X10" s="397"/>
      <c r="Y10" s="397"/>
      <c r="Z10" s="397"/>
      <c r="AA10" s="397"/>
      <c r="AB10" s="397"/>
      <c r="AC10" s="397"/>
      <c r="AD10" s="397"/>
      <c r="AE10" s="397"/>
      <c r="AF10" s="397"/>
      <c r="AG10" s="397"/>
      <c r="AH10" s="397"/>
      <c r="AI10" s="319"/>
      <c r="AJ10" s="123"/>
      <c r="AK10" s="70"/>
      <c r="AL10" s="46"/>
      <c r="AM10"/>
      <c r="AN10"/>
    </row>
    <row r="11" spans="1:40" s="3" customFormat="1" ht="22.7" customHeight="1" x14ac:dyDescent="0.2">
      <c r="A11" s="113"/>
      <c r="B11" s="828" t="s">
        <v>274</v>
      </c>
      <c r="C11" s="829"/>
      <c r="D11" s="397"/>
      <c r="E11" s="397"/>
      <c r="F11" s="397"/>
      <c r="G11" s="397"/>
      <c r="H11" s="397"/>
      <c r="I11" s="397"/>
      <c r="J11" s="397"/>
      <c r="K11" s="397"/>
      <c r="L11" s="397"/>
      <c r="M11" s="397"/>
      <c r="N11" s="397"/>
      <c r="O11" s="397"/>
      <c r="P11" s="397"/>
      <c r="Q11" s="397"/>
      <c r="R11" s="397"/>
      <c r="S11" s="397"/>
      <c r="T11" s="397"/>
      <c r="U11" s="397"/>
      <c r="V11" s="397"/>
      <c r="W11" s="397"/>
      <c r="X11" s="397"/>
      <c r="Y11" s="397"/>
      <c r="Z11" s="397"/>
      <c r="AA11" s="397"/>
      <c r="AB11" s="397"/>
      <c r="AC11" s="397"/>
      <c r="AD11" s="397"/>
      <c r="AE11" s="397"/>
      <c r="AF11" s="397"/>
      <c r="AG11" s="397"/>
      <c r="AH11" s="398"/>
      <c r="AI11" s="319"/>
      <c r="AJ11" s="80"/>
      <c r="AK11" s="58"/>
      <c r="AL11" s="56"/>
      <c r="AM11" s="10"/>
      <c r="AN11"/>
    </row>
    <row r="12" spans="1:40" s="3" customFormat="1" ht="22.7" customHeight="1" x14ac:dyDescent="0.2">
      <c r="A12" s="113"/>
      <c r="B12" s="830" t="s">
        <v>275</v>
      </c>
      <c r="C12" s="831"/>
      <c r="D12" s="397"/>
      <c r="E12" s="397"/>
      <c r="F12" s="397"/>
      <c r="G12" s="397"/>
      <c r="H12" s="397"/>
      <c r="I12" s="397"/>
      <c r="J12" s="397"/>
      <c r="K12" s="397"/>
      <c r="L12" s="397"/>
      <c r="M12" s="397"/>
      <c r="N12" s="397"/>
      <c r="O12" s="397"/>
      <c r="P12" s="397"/>
      <c r="Q12" s="397"/>
      <c r="R12" s="397"/>
      <c r="S12" s="397"/>
      <c r="T12" s="397"/>
      <c r="U12" s="397"/>
      <c r="V12" s="397"/>
      <c r="W12" s="397"/>
      <c r="X12" s="397"/>
      <c r="Y12" s="397"/>
      <c r="Z12" s="397"/>
      <c r="AA12" s="397"/>
      <c r="AB12" s="397"/>
      <c r="AC12" s="397"/>
      <c r="AD12" s="397"/>
      <c r="AE12" s="397"/>
      <c r="AF12" s="397"/>
      <c r="AG12" s="397"/>
      <c r="AH12" s="398"/>
      <c r="AI12" s="319"/>
      <c r="AJ12" s="80"/>
      <c r="AK12" s="58"/>
      <c r="AL12" s="56"/>
      <c r="AM12" s="10"/>
      <c r="AN12"/>
    </row>
    <row r="13" spans="1:40" s="3" customFormat="1" ht="22.7" customHeight="1" thickBot="1" x14ac:dyDescent="0.25">
      <c r="A13" s="115"/>
      <c r="B13" s="797" t="str">
        <f>B_PrZeit</f>
        <v>Präsenzzeit</v>
      </c>
      <c r="C13" s="790"/>
      <c r="D13" s="315">
        <f t="shared" ref="D13:AH13" si="2">24*(D6-D5+D8-D7+D10-D9+D12-D11)*D88</f>
        <v>0</v>
      </c>
      <c r="E13" s="315">
        <f t="shared" si="2"/>
        <v>0</v>
      </c>
      <c r="F13" s="315">
        <f t="shared" si="2"/>
        <v>0</v>
      </c>
      <c r="G13" s="315">
        <f t="shared" si="2"/>
        <v>0</v>
      </c>
      <c r="H13" s="315">
        <f t="shared" si="2"/>
        <v>0</v>
      </c>
      <c r="I13" s="315">
        <f t="shared" si="2"/>
        <v>0</v>
      </c>
      <c r="J13" s="315">
        <f t="shared" si="2"/>
        <v>0</v>
      </c>
      <c r="K13" s="315">
        <f t="shared" si="2"/>
        <v>0</v>
      </c>
      <c r="L13" s="315">
        <f t="shared" si="2"/>
        <v>0</v>
      </c>
      <c r="M13" s="315">
        <f t="shared" si="2"/>
        <v>0</v>
      </c>
      <c r="N13" s="315">
        <f t="shared" si="2"/>
        <v>0</v>
      </c>
      <c r="O13" s="315">
        <f t="shared" si="2"/>
        <v>0</v>
      </c>
      <c r="P13" s="315">
        <f t="shared" si="2"/>
        <v>0</v>
      </c>
      <c r="Q13" s="315">
        <f t="shared" si="2"/>
        <v>0</v>
      </c>
      <c r="R13" s="315">
        <f t="shared" si="2"/>
        <v>0</v>
      </c>
      <c r="S13" s="315">
        <f t="shared" si="2"/>
        <v>0</v>
      </c>
      <c r="T13" s="315">
        <f t="shared" si="2"/>
        <v>0</v>
      </c>
      <c r="U13" s="315">
        <f t="shared" si="2"/>
        <v>0</v>
      </c>
      <c r="V13" s="315">
        <f t="shared" si="2"/>
        <v>0</v>
      </c>
      <c r="W13" s="315">
        <f t="shared" si="2"/>
        <v>0</v>
      </c>
      <c r="X13" s="315">
        <f t="shared" si="2"/>
        <v>0</v>
      </c>
      <c r="Y13" s="315">
        <f t="shared" si="2"/>
        <v>0</v>
      </c>
      <c r="Z13" s="315">
        <f t="shared" si="2"/>
        <v>0</v>
      </c>
      <c r="AA13" s="315">
        <f t="shared" si="2"/>
        <v>0</v>
      </c>
      <c r="AB13" s="315">
        <f t="shared" si="2"/>
        <v>0</v>
      </c>
      <c r="AC13" s="315">
        <f t="shared" si="2"/>
        <v>0</v>
      </c>
      <c r="AD13" s="315">
        <f t="shared" si="2"/>
        <v>0</v>
      </c>
      <c r="AE13" s="315">
        <f t="shared" si="2"/>
        <v>0</v>
      </c>
      <c r="AF13" s="315">
        <f t="shared" si="2"/>
        <v>0</v>
      </c>
      <c r="AG13" s="315">
        <f t="shared" si="2"/>
        <v>0</v>
      </c>
      <c r="AH13" s="318">
        <f t="shared" si="2"/>
        <v>0</v>
      </c>
      <c r="AI13" s="320"/>
      <c r="AJ13" s="110"/>
      <c r="AK13" s="58"/>
      <c r="AL13" s="56"/>
      <c r="AM13" s="10"/>
      <c r="AN13"/>
    </row>
    <row r="14" spans="1:40" s="2" customFormat="1" ht="22.7" customHeight="1" x14ac:dyDescent="0.2">
      <c r="A14" s="116"/>
      <c r="B14" s="352" t="str">
        <f>B_TotalAZist</f>
        <v>Total Arbeitszeit (IST)</v>
      </c>
      <c r="C14" s="825" t="str">
        <f>B_Utraege</f>
        <v>&lt;&lt;&lt;  Überträge
&amp; Jahresanspruch</v>
      </c>
      <c r="D14" s="350">
        <f>IF(D13+D35&gt;=D15,D13+D35,MIN(D13+D35+SUM(D20,D22:D34),IF(D15&lt;0,0,D15)))*D84</f>
        <v>0</v>
      </c>
      <c r="E14" s="350">
        <f t="shared" ref="E14:AH14" si="3">IF(E13+E35&gt;=E15,E13+E35,MIN(E13+E35+SUM(E20,E22:E34),IF(E15&lt;0,0,E15)))*E84</f>
        <v>0</v>
      </c>
      <c r="F14" s="350">
        <f t="shared" si="3"/>
        <v>0</v>
      </c>
      <c r="G14" s="350">
        <f t="shared" si="3"/>
        <v>0</v>
      </c>
      <c r="H14" s="350">
        <f t="shared" si="3"/>
        <v>0</v>
      </c>
      <c r="I14" s="350">
        <f t="shared" si="3"/>
        <v>0</v>
      </c>
      <c r="J14" s="350">
        <f t="shared" si="3"/>
        <v>0</v>
      </c>
      <c r="K14" s="350">
        <f t="shared" si="3"/>
        <v>0</v>
      </c>
      <c r="L14" s="350">
        <f t="shared" si="3"/>
        <v>0</v>
      </c>
      <c r="M14" s="350">
        <f t="shared" si="3"/>
        <v>0</v>
      </c>
      <c r="N14" s="350">
        <f t="shared" si="3"/>
        <v>0</v>
      </c>
      <c r="O14" s="350">
        <f t="shared" si="3"/>
        <v>0</v>
      </c>
      <c r="P14" s="350">
        <f t="shared" si="3"/>
        <v>0</v>
      </c>
      <c r="Q14" s="350">
        <f t="shared" si="3"/>
        <v>0</v>
      </c>
      <c r="R14" s="350">
        <f t="shared" si="3"/>
        <v>0</v>
      </c>
      <c r="S14" s="350">
        <f t="shared" si="3"/>
        <v>0</v>
      </c>
      <c r="T14" s="350">
        <f t="shared" si="3"/>
        <v>0</v>
      </c>
      <c r="U14" s="350">
        <f t="shared" si="3"/>
        <v>0</v>
      </c>
      <c r="V14" s="350">
        <f t="shared" si="3"/>
        <v>0</v>
      </c>
      <c r="W14" s="350">
        <f t="shared" si="3"/>
        <v>0</v>
      </c>
      <c r="X14" s="350">
        <f t="shared" si="3"/>
        <v>0</v>
      </c>
      <c r="Y14" s="350">
        <f t="shared" si="3"/>
        <v>0</v>
      </c>
      <c r="Z14" s="350">
        <f t="shared" si="3"/>
        <v>0</v>
      </c>
      <c r="AA14" s="350">
        <f t="shared" si="3"/>
        <v>0</v>
      </c>
      <c r="AB14" s="350">
        <f t="shared" si="3"/>
        <v>0</v>
      </c>
      <c r="AC14" s="350">
        <f t="shared" si="3"/>
        <v>0</v>
      </c>
      <c r="AD14" s="350">
        <f t="shared" si="3"/>
        <v>0</v>
      </c>
      <c r="AE14" s="350">
        <f t="shared" si="3"/>
        <v>0</v>
      </c>
      <c r="AF14" s="350">
        <f t="shared" si="3"/>
        <v>0</v>
      </c>
      <c r="AG14" s="350">
        <f t="shared" si="3"/>
        <v>0</v>
      </c>
      <c r="AH14" s="350">
        <f t="shared" si="3"/>
        <v>0</v>
      </c>
      <c r="AI14" s="247">
        <f>SUMIF($D$82:$AH$82,1,D14:AH14)</f>
        <v>0</v>
      </c>
      <c r="AJ14" s="244">
        <f>AI14-AI15</f>
        <v>-176.40000000000006</v>
      </c>
      <c r="AK14" s="59"/>
      <c r="AL14" s="56"/>
      <c r="AM14" s="10"/>
      <c r="AN14" s="15"/>
    </row>
    <row r="15" spans="1:40" s="3" customFormat="1" ht="22.7" customHeight="1" x14ac:dyDescent="0.2">
      <c r="A15" s="117"/>
      <c r="B15" s="352" t="str">
        <f>B_NettoSollAZ</f>
        <v>Netto-SOLL-Arbeitszeit</v>
      </c>
      <c r="C15" s="826"/>
      <c r="D15" s="245">
        <f>ROUND(D16-D19,2)</f>
        <v>0</v>
      </c>
      <c r="E15" s="245">
        <f t="shared" ref="E15:AE15" si="4">ROUND(E16-E19,2)</f>
        <v>8.4</v>
      </c>
      <c r="F15" s="245">
        <f t="shared" si="4"/>
        <v>0</v>
      </c>
      <c r="G15" s="245">
        <f t="shared" si="4"/>
        <v>0</v>
      </c>
      <c r="H15" s="245">
        <f t="shared" si="4"/>
        <v>8.4</v>
      </c>
      <c r="I15" s="245">
        <f t="shared" si="4"/>
        <v>8.4</v>
      </c>
      <c r="J15" s="245">
        <f t="shared" si="4"/>
        <v>8.4</v>
      </c>
      <c r="K15" s="245">
        <f t="shared" si="4"/>
        <v>8.4</v>
      </c>
      <c r="L15" s="245">
        <f t="shared" si="4"/>
        <v>8.4</v>
      </c>
      <c r="M15" s="245">
        <f t="shared" si="4"/>
        <v>0</v>
      </c>
      <c r="N15" s="245">
        <f t="shared" si="4"/>
        <v>0</v>
      </c>
      <c r="O15" s="245">
        <f t="shared" si="4"/>
        <v>8.4</v>
      </c>
      <c r="P15" s="245">
        <f t="shared" si="4"/>
        <v>8.4</v>
      </c>
      <c r="Q15" s="245">
        <f t="shared" si="4"/>
        <v>8.4</v>
      </c>
      <c r="R15" s="245">
        <f t="shared" si="4"/>
        <v>8.4</v>
      </c>
      <c r="S15" s="245">
        <f t="shared" si="4"/>
        <v>8.4</v>
      </c>
      <c r="T15" s="245">
        <f t="shared" si="4"/>
        <v>0</v>
      </c>
      <c r="U15" s="245">
        <f t="shared" si="4"/>
        <v>0</v>
      </c>
      <c r="V15" s="245">
        <f t="shared" si="4"/>
        <v>8.4</v>
      </c>
      <c r="W15" s="245">
        <f t="shared" si="4"/>
        <v>8.4</v>
      </c>
      <c r="X15" s="245">
        <f t="shared" si="4"/>
        <v>8.4</v>
      </c>
      <c r="Y15" s="245">
        <f t="shared" si="4"/>
        <v>8.4</v>
      </c>
      <c r="Z15" s="245">
        <f t="shared" si="4"/>
        <v>8.4</v>
      </c>
      <c r="AA15" s="245">
        <f t="shared" si="4"/>
        <v>0</v>
      </c>
      <c r="AB15" s="245">
        <f t="shared" si="4"/>
        <v>0</v>
      </c>
      <c r="AC15" s="245">
        <f t="shared" si="4"/>
        <v>8.4</v>
      </c>
      <c r="AD15" s="245">
        <f t="shared" si="4"/>
        <v>8.4</v>
      </c>
      <c r="AE15" s="245">
        <f t="shared" si="4"/>
        <v>8.4</v>
      </c>
      <c r="AF15" s="245">
        <f>IF(AF$38=4,0,ROUND(AF16-AF19,2))</f>
        <v>8.4</v>
      </c>
      <c r="AG15" s="245">
        <f t="shared" ref="AG15:AH15" si="5">IF(AG$38=4,0,ROUND(AG16-AG19,2))</f>
        <v>8.4</v>
      </c>
      <c r="AH15" s="245">
        <f t="shared" si="5"/>
        <v>0</v>
      </c>
      <c r="AI15" s="247">
        <f>SUMIF($D$82:$AH$82,1,D15:AH15)</f>
        <v>176.40000000000006</v>
      </c>
      <c r="AJ15" s="248"/>
      <c r="AK15" s="58"/>
      <c r="AL15" s="56"/>
      <c r="AM15" s="10"/>
      <c r="AN15"/>
    </row>
    <row r="16" spans="1:40" s="3" customFormat="1" ht="22.7" customHeight="1" x14ac:dyDescent="0.2">
      <c r="A16" s="117"/>
      <c r="B16" s="352" t="str">
        <f>B_BruttoSollAZ</f>
        <v>Brutto-SOLL-Arb.zeit</v>
      </c>
      <c r="C16" s="826"/>
      <c r="D16" s="245">
        <f t="shared" ref="D16:AE16" si="6">VLOOKUP(D3,VSA_Kalender,16)</f>
        <v>8.4</v>
      </c>
      <c r="E16" s="245">
        <f t="shared" si="6"/>
        <v>8.4</v>
      </c>
      <c r="F16" s="245">
        <f t="shared" si="6"/>
        <v>0</v>
      </c>
      <c r="G16" s="245">
        <f t="shared" si="6"/>
        <v>0</v>
      </c>
      <c r="H16" s="245">
        <f t="shared" si="6"/>
        <v>8.4</v>
      </c>
      <c r="I16" s="245">
        <f t="shared" si="6"/>
        <v>8.4</v>
      </c>
      <c r="J16" s="245">
        <f t="shared" si="6"/>
        <v>8.4</v>
      </c>
      <c r="K16" s="245">
        <f t="shared" si="6"/>
        <v>8.4</v>
      </c>
      <c r="L16" s="245">
        <f t="shared" si="6"/>
        <v>8.4</v>
      </c>
      <c r="M16" s="245">
        <f t="shared" si="6"/>
        <v>0</v>
      </c>
      <c r="N16" s="245">
        <f t="shared" si="6"/>
        <v>0</v>
      </c>
      <c r="O16" s="245">
        <f t="shared" si="6"/>
        <v>8.4</v>
      </c>
      <c r="P16" s="245">
        <f t="shared" si="6"/>
        <v>8.4</v>
      </c>
      <c r="Q16" s="245">
        <f t="shared" si="6"/>
        <v>8.4</v>
      </c>
      <c r="R16" s="245">
        <f t="shared" si="6"/>
        <v>8.4</v>
      </c>
      <c r="S16" s="245">
        <f t="shared" si="6"/>
        <v>8.4</v>
      </c>
      <c r="T16" s="245">
        <f t="shared" si="6"/>
        <v>0</v>
      </c>
      <c r="U16" s="245">
        <f t="shared" si="6"/>
        <v>0</v>
      </c>
      <c r="V16" s="245">
        <f t="shared" si="6"/>
        <v>8.4</v>
      </c>
      <c r="W16" s="245">
        <f t="shared" si="6"/>
        <v>8.4</v>
      </c>
      <c r="X16" s="245">
        <f t="shared" si="6"/>
        <v>8.4</v>
      </c>
      <c r="Y16" s="245">
        <f t="shared" si="6"/>
        <v>8.4</v>
      </c>
      <c r="Z16" s="245">
        <f t="shared" si="6"/>
        <v>8.4</v>
      </c>
      <c r="AA16" s="245">
        <f t="shared" si="6"/>
        <v>0</v>
      </c>
      <c r="AB16" s="245">
        <f t="shared" si="6"/>
        <v>0</v>
      </c>
      <c r="AC16" s="245">
        <f t="shared" si="6"/>
        <v>8.4</v>
      </c>
      <c r="AD16" s="245">
        <f t="shared" si="6"/>
        <v>8.4</v>
      </c>
      <c r="AE16" s="245">
        <f t="shared" si="6"/>
        <v>8.4</v>
      </c>
      <c r="AF16" s="245">
        <f>IF(AF$38=4,0,VLOOKUP(AF3,VSA_Kalender,16))</f>
        <v>8.4</v>
      </c>
      <c r="AG16" s="245">
        <f>IF(AG$38=4,0,VLOOKUP(AG3,VSA_Kalender,16))</f>
        <v>8.4</v>
      </c>
      <c r="AH16" s="245">
        <f>IF(AH$38=4,0,VLOOKUP(AH3,VSA_Kalender,16))</f>
        <v>0</v>
      </c>
      <c r="AI16" s="247"/>
      <c r="AJ16" s="248"/>
      <c r="AK16" s="58"/>
      <c r="AL16" s="56"/>
      <c r="AM16" s="10"/>
      <c r="AN16"/>
    </row>
    <row r="17" spans="1:40" s="3" customFormat="1" ht="22.7" customHeight="1" x14ac:dyDescent="0.2">
      <c r="A17" s="117"/>
      <c r="B17" s="352" t="str">
        <f>B_MehrMinder</f>
        <v>Mehr-/Minderleistung</v>
      </c>
      <c r="C17" s="827"/>
      <c r="D17" s="245">
        <f t="shared" ref="D17:AH17" ca="1" si="7">(SL_BisDatum&gt;=D3)*ROUND(D14-D15,2)</f>
        <v>0</v>
      </c>
      <c r="E17" s="245">
        <f t="shared" ca="1" si="7"/>
        <v>0</v>
      </c>
      <c r="F17" s="245">
        <f t="shared" ca="1" si="7"/>
        <v>0</v>
      </c>
      <c r="G17" s="245">
        <f t="shared" ca="1" si="7"/>
        <v>0</v>
      </c>
      <c r="H17" s="245">
        <f t="shared" ca="1" si="7"/>
        <v>0</v>
      </c>
      <c r="I17" s="245">
        <f t="shared" ca="1" si="7"/>
        <v>0</v>
      </c>
      <c r="J17" s="245">
        <f t="shared" ca="1" si="7"/>
        <v>0</v>
      </c>
      <c r="K17" s="245">
        <f t="shared" ca="1" si="7"/>
        <v>0</v>
      </c>
      <c r="L17" s="245">
        <f t="shared" ca="1" si="7"/>
        <v>0</v>
      </c>
      <c r="M17" s="245">
        <f t="shared" ca="1" si="7"/>
        <v>0</v>
      </c>
      <c r="N17" s="245">
        <f t="shared" ca="1" si="7"/>
        <v>0</v>
      </c>
      <c r="O17" s="245">
        <f t="shared" ca="1" si="7"/>
        <v>0</v>
      </c>
      <c r="P17" s="245">
        <f t="shared" ca="1" si="7"/>
        <v>0</v>
      </c>
      <c r="Q17" s="245">
        <f t="shared" ca="1" si="7"/>
        <v>0</v>
      </c>
      <c r="R17" s="245">
        <f t="shared" ca="1" si="7"/>
        <v>0</v>
      </c>
      <c r="S17" s="245">
        <f t="shared" ca="1" si="7"/>
        <v>0</v>
      </c>
      <c r="T17" s="245">
        <f t="shared" ca="1" si="7"/>
        <v>0</v>
      </c>
      <c r="U17" s="245">
        <f t="shared" ca="1" si="7"/>
        <v>0</v>
      </c>
      <c r="V17" s="245">
        <f t="shared" ca="1" si="7"/>
        <v>0</v>
      </c>
      <c r="W17" s="245">
        <f t="shared" ca="1" si="7"/>
        <v>0</v>
      </c>
      <c r="X17" s="245">
        <f t="shared" ca="1" si="7"/>
        <v>0</v>
      </c>
      <c r="Y17" s="245">
        <f t="shared" ca="1" si="7"/>
        <v>0</v>
      </c>
      <c r="Z17" s="245">
        <f t="shared" ca="1" si="7"/>
        <v>0</v>
      </c>
      <c r="AA17" s="245">
        <f t="shared" ca="1" si="7"/>
        <v>0</v>
      </c>
      <c r="AB17" s="245">
        <f t="shared" ca="1" si="7"/>
        <v>0</v>
      </c>
      <c r="AC17" s="245">
        <f t="shared" ca="1" si="7"/>
        <v>0</v>
      </c>
      <c r="AD17" s="245">
        <f t="shared" ca="1" si="7"/>
        <v>0</v>
      </c>
      <c r="AE17" s="245">
        <f t="shared" ca="1" si="7"/>
        <v>0</v>
      </c>
      <c r="AF17" s="245">
        <f t="shared" ca="1" si="7"/>
        <v>0</v>
      </c>
      <c r="AG17" s="245">
        <f t="shared" ca="1" si="7"/>
        <v>0</v>
      </c>
      <c r="AH17" s="245">
        <f t="shared" ca="1" si="7"/>
        <v>0</v>
      </c>
      <c r="AI17" s="249" t="str">
        <f>B_Total</f>
        <v>Total</v>
      </c>
      <c r="AJ17" s="250" t="str">
        <f>B_Vortrag</f>
        <v>Vortrag</v>
      </c>
      <c r="AK17" s="58"/>
      <c r="AL17" s="56"/>
      <c r="AM17" s="10"/>
      <c r="AN17" s="10"/>
    </row>
    <row r="18" spans="1:40" s="3" customFormat="1" ht="22.7" customHeight="1" x14ac:dyDescent="0.2">
      <c r="A18" s="117"/>
      <c r="B18" s="353" t="str">
        <f>B_AZSaldo</f>
        <v>AZ - Saldo</v>
      </c>
      <c r="C18" s="246">
        <f ca="1">VLOOKUP(ROW(),VSA_Uebertrag,$A$1+3)</f>
        <v>-50.4</v>
      </c>
      <c r="D18" s="245">
        <f t="shared" ref="D18:AH18" ca="1" si="8">IFERROR((C18+D17)*(D3&lt;=SL_BisDatum)*VLOOKUP(D3,VSA_Kalender,21,FALSE),0)</f>
        <v>0</v>
      </c>
      <c r="E18" s="245">
        <f t="shared" ca="1" si="8"/>
        <v>0</v>
      </c>
      <c r="F18" s="245">
        <f t="shared" ca="1" si="8"/>
        <v>0</v>
      </c>
      <c r="G18" s="245">
        <f t="shared" ca="1" si="8"/>
        <v>0</v>
      </c>
      <c r="H18" s="245">
        <f t="shared" ca="1" si="8"/>
        <v>0</v>
      </c>
      <c r="I18" s="245">
        <f t="shared" ca="1" si="8"/>
        <v>0</v>
      </c>
      <c r="J18" s="245">
        <f t="shared" ca="1" si="8"/>
        <v>0</v>
      </c>
      <c r="K18" s="245">
        <f t="shared" ca="1" si="8"/>
        <v>0</v>
      </c>
      <c r="L18" s="245">
        <f t="shared" ca="1" si="8"/>
        <v>0</v>
      </c>
      <c r="M18" s="245">
        <f t="shared" ca="1" si="8"/>
        <v>0</v>
      </c>
      <c r="N18" s="245">
        <f t="shared" ca="1" si="8"/>
        <v>0</v>
      </c>
      <c r="O18" s="245">
        <f t="shared" ca="1" si="8"/>
        <v>0</v>
      </c>
      <c r="P18" s="245">
        <f t="shared" ca="1" si="8"/>
        <v>0</v>
      </c>
      <c r="Q18" s="245">
        <f t="shared" ca="1" si="8"/>
        <v>0</v>
      </c>
      <c r="R18" s="245">
        <f t="shared" ca="1" si="8"/>
        <v>0</v>
      </c>
      <c r="S18" s="245">
        <f t="shared" ca="1" si="8"/>
        <v>0</v>
      </c>
      <c r="T18" s="245">
        <f t="shared" ca="1" si="8"/>
        <v>0</v>
      </c>
      <c r="U18" s="245">
        <f t="shared" ca="1" si="8"/>
        <v>0</v>
      </c>
      <c r="V18" s="245">
        <f t="shared" ca="1" si="8"/>
        <v>0</v>
      </c>
      <c r="W18" s="245">
        <f t="shared" ca="1" si="8"/>
        <v>0</v>
      </c>
      <c r="X18" s="245">
        <f t="shared" ca="1" si="8"/>
        <v>0</v>
      </c>
      <c r="Y18" s="245">
        <f t="shared" ca="1" si="8"/>
        <v>0</v>
      </c>
      <c r="Z18" s="245">
        <f t="shared" ca="1" si="8"/>
        <v>0</v>
      </c>
      <c r="AA18" s="245">
        <f t="shared" ca="1" si="8"/>
        <v>0</v>
      </c>
      <c r="AB18" s="245">
        <f t="shared" ca="1" si="8"/>
        <v>0</v>
      </c>
      <c r="AC18" s="245">
        <f t="shared" ca="1" si="8"/>
        <v>0</v>
      </c>
      <c r="AD18" s="245">
        <f t="shared" ca="1" si="8"/>
        <v>0</v>
      </c>
      <c r="AE18" s="245">
        <f t="shared" ca="1" si="8"/>
        <v>0</v>
      </c>
      <c r="AF18" s="245">
        <f t="shared" ca="1" si="8"/>
        <v>0</v>
      </c>
      <c r="AG18" s="245">
        <f t="shared" ca="1" si="8"/>
        <v>0</v>
      </c>
      <c r="AH18" s="245">
        <f t="shared" ca="1" si="8"/>
        <v>0</v>
      </c>
      <c r="AI18" s="245"/>
      <c r="AJ18" s="251">
        <f ca="1">SUMIF($D$82:$AH$82,1,D17:AH17)+C18</f>
        <v>-50.4</v>
      </c>
      <c r="AK18" s="58"/>
      <c r="AL18" s="56"/>
      <c r="AM18" s="10"/>
      <c r="AN18"/>
    </row>
    <row r="19" spans="1:40" s="3" customFormat="1" ht="22.7" customHeight="1" x14ac:dyDescent="0.2">
      <c r="A19" s="117"/>
      <c r="B19" s="353" t="str">
        <f>B_FTA</f>
        <v>Feiertagsanspruch</v>
      </c>
      <c r="C19" s="246">
        <v>0</v>
      </c>
      <c r="D19" s="350">
        <f t="shared" ref="D19:AE19" si="9">VLOOKUP(D3,VSA_Kalender,14)</f>
        <v>8.4</v>
      </c>
      <c r="E19" s="350">
        <f t="shared" si="9"/>
        <v>0</v>
      </c>
      <c r="F19" s="350">
        <f t="shared" si="9"/>
        <v>0</v>
      </c>
      <c r="G19" s="350">
        <f t="shared" si="9"/>
        <v>0</v>
      </c>
      <c r="H19" s="350">
        <f t="shared" si="9"/>
        <v>0</v>
      </c>
      <c r="I19" s="350">
        <f t="shared" si="9"/>
        <v>0</v>
      </c>
      <c r="J19" s="350">
        <f t="shared" si="9"/>
        <v>0</v>
      </c>
      <c r="K19" s="350">
        <f t="shared" si="9"/>
        <v>0</v>
      </c>
      <c r="L19" s="350">
        <f t="shared" si="9"/>
        <v>0</v>
      </c>
      <c r="M19" s="350">
        <f t="shared" si="9"/>
        <v>0</v>
      </c>
      <c r="N19" s="350">
        <f t="shared" si="9"/>
        <v>0</v>
      </c>
      <c r="O19" s="350">
        <f t="shared" si="9"/>
        <v>0</v>
      </c>
      <c r="P19" s="350">
        <f t="shared" si="9"/>
        <v>0</v>
      </c>
      <c r="Q19" s="350">
        <f t="shared" si="9"/>
        <v>0</v>
      </c>
      <c r="R19" s="350">
        <f t="shared" si="9"/>
        <v>0</v>
      </c>
      <c r="S19" s="350">
        <f t="shared" si="9"/>
        <v>0</v>
      </c>
      <c r="T19" s="350">
        <f t="shared" si="9"/>
        <v>0</v>
      </c>
      <c r="U19" s="350">
        <f t="shared" si="9"/>
        <v>0</v>
      </c>
      <c r="V19" s="350">
        <f t="shared" si="9"/>
        <v>0</v>
      </c>
      <c r="W19" s="350">
        <f t="shared" si="9"/>
        <v>0</v>
      </c>
      <c r="X19" s="350">
        <f t="shared" si="9"/>
        <v>0</v>
      </c>
      <c r="Y19" s="350">
        <f t="shared" si="9"/>
        <v>0</v>
      </c>
      <c r="Z19" s="350">
        <f t="shared" si="9"/>
        <v>0</v>
      </c>
      <c r="AA19" s="350">
        <f t="shared" si="9"/>
        <v>0</v>
      </c>
      <c r="AB19" s="350">
        <f t="shared" si="9"/>
        <v>0</v>
      </c>
      <c r="AC19" s="350">
        <f t="shared" si="9"/>
        <v>0</v>
      </c>
      <c r="AD19" s="350">
        <f t="shared" si="9"/>
        <v>0</v>
      </c>
      <c r="AE19" s="350">
        <f t="shared" si="9"/>
        <v>0</v>
      </c>
      <c r="AF19" s="351">
        <f>IF(AF$38=4,0,VLOOKUP(AF3,VSA_Kalender,14))</f>
        <v>0</v>
      </c>
      <c r="AG19" s="351">
        <f>IF(AG$38=4,0,VLOOKUP(AG3,VSA_Kalender,14))</f>
        <v>0</v>
      </c>
      <c r="AH19" s="351">
        <f>IF(AH$38=4,0,VLOOKUP(AH3,VSA_Kalender,14))</f>
        <v>0</v>
      </c>
      <c r="AI19" s="247">
        <f>SUM(D19:AH19)</f>
        <v>8.4</v>
      </c>
      <c r="AJ19" s="357"/>
      <c r="AK19" s="61"/>
      <c r="AL19" s="56"/>
      <c r="AM19" s="10"/>
      <c r="AN19" s="10"/>
    </row>
    <row r="20" spans="1:40" s="3" customFormat="1" ht="22.7" customHeight="1" x14ac:dyDescent="0.2">
      <c r="A20" s="117"/>
      <c r="B20" s="353" t="str">
        <f>B_Ferien</f>
        <v>Ferien</v>
      </c>
      <c r="C20" s="246">
        <f t="shared" ref="C20:C36" si="10">VLOOKUP(ROW(),VSA_Uebertrag,$A$1+3)</f>
        <v>0</v>
      </c>
      <c r="D20" s="314"/>
      <c r="E20" s="314"/>
      <c r="F20" s="314"/>
      <c r="G20" s="314"/>
      <c r="H20" s="314"/>
      <c r="I20" s="314"/>
      <c r="J20" s="314"/>
      <c r="K20" s="314"/>
      <c r="L20" s="314"/>
      <c r="M20" s="314"/>
      <c r="N20" s="314"/>
      <c r="O20" s="314"/>
      <c r="P20" s="314"/>
      <c r="Q20" s="314"/>
      <c r="R20" s="314"/>
      <c r="S20" s="314"/>
      <c r="T20" s="314"/>
      <c r="U20" s="314"/>
      <c r="V20" s="314"/>
      <c r="W20" s="314"/>
      <c r="X20" s="314"/>
      <c r="Y20" s="314"/>
      <c r="Z20" s="314"/>
      <c r="AA20" s="314"/>
      <c r="AB20" s="314"/>
      <c r="AC20" s="314"/>
      <c r="AD20" s="314"/>
      <c r="AE20" s="314"/>
      <c r="AF20" s="314"/>
      <c r="AG20" s="314"/>
      <c r="AH20" s="314"/>
      <c r="AI20" s="247">
        <f t="shared" ref="AI20:AI35" si="11">SUMIF($D$82:$AH$82,1,D20:AH20)</f>
        <v>0</v>
      </c>
      <c r="AJ20" s="252">
        <f>ROUND(C20-AI20,2)</f>
        <v>0</v>
      </c>
      <c r="AK20" s="818" t="s">
        <v>57</v>
      </c>
      <c r="AL20" s="56"/>
      <c r="AM20" s="10"/>
      <c r="AN20" s="10"/>
    </row>
    <row r="21" spans="1:40" s="3" customFormat="1" ht="22.7" customHeight="1" x14ac:dyDescent="0.2">
      <c r="A21" s="117"/>
      <c r="B21" s="353" t="str">
        <f>B_KompAZ</f>
        <v>Kompensation Arbeitstage</v>
      </c>
      <c r="C21" s="255">
        <f t="shared" si="10"/>
        <v>0</v>
      </c>
      <c r="D21" s="324"/>
      <c r="E21" s="324"/>
      <c r="F21" s="324"/>
      <c r="G21" s="324"/>
      <c r="H21" s="324"/>
      <c r="I21" s="324"/>
      <c r="J21" s="324"/>
      <c r="K21" s="324"/>
      <c r="L21" s="324"/>
      <c r="M21" s="324"/>
      <c r="N21" s="324"/>
      <c r="O21" s="324"/>
      <c r="P21" s="324"/>
      <c r="Q21" s="324"/>
      <c r="R21" s="324"/>
      <c r="S21" s="324"/>
      <c r="T21" s="324"/>
      <c r="U21" s="324"/>
      <c r="V21" s="324"/>
      <c r="W21" s="324"/>
      <c r="X21" s="324"/>
      <c r="Y21" s="324"/>
      <c r="Z21" s="324"/>
      <c r="AA21" s="324"/>
      <c r="AB21" s="324"/>
      <c r="AC21" s="324"/>
      <c r="AD21" s="324"/>
      <c r="AE21" s="324"/>
      <c r="AF21" s="324"/>
      <c r="AG21" s="324"/>
      <c r="AH21" s="324"/>
      <c r="AI21" s="253">
        <f t="shared" si="11"/>
        <v>0</v>
      </c>
      <c r="AJ21" s="254">
        <f>ROUND(A21+C21-AI21,0)</f>
        <v>0</v>
      </c>
      <c r="AK21" s="819"/>
      <c r="AL21" s="56"/>
      <c r="AM21" s="10"/>
      <c r="AN21" s="10"/>
    </row>
    <row r="22" spans="1:40" s="3" customFormat="1" ht="22.7" customHeight="1" x14ac:dyDescent="0.2">
      <c r="A22" s="117"/>
      <c r="B22" s="354" t="str">
        <f>B_Arzt</f>
        <v>Arztbesuch</v>
      </c>
      <c r="C22" s="246">
        <f t="shared" si="10"/>
        <v>0</v>
      </c>
      <c r="D22" s="314"/>
      <c r="E22" s="314"/>
      <c r="F22" s="314"/>
      <c r="G22" s="314"/>
      <c r="H22" s="314"/>
      <c r="I22" s="314"/>
      <c r="J22" s="314"/>
      <c r="K22" s="314"/>
      <c r="L22" s="314"/>
      <c r="M22" s="314"/>
      <c r="N22" s="314"/>
      <c r="O22" s="314"/>
      <c r="P22" s="314"/>
      <c r="Q22" s="314"/>
      <c r="R22" s="314"/>
      <c r="S22" s="314"/>
      <c r="T22" s="314"/>
      <c r="U22" s="314"/>
      <c r="V22" s="314"/>
      <c r="W22" s="314"/>
      <c r="X22" s="314"/>
      <c r="Y22" s="314"/>
      <c r="Z22" s="314"/>
      <c r="AA22" s="314"/>
      <c r="AB22" s="314"/>
      <c r="AC22" s="314"/>
      <c r="AD22" s="314"/>
      <c r="AE22" s="314"/>
      <c r="AF22" s="314"/>
      <c r="AG22" s="314"/>
      <c r="AH22" s="314"/>
      <c r="AI22" s="247">
        <f t="shared" si="11"/>
        <v>0</v>
      </c>
      <c r="AJ22" s="252">
        <f>ROUND(A22+C22+AI22,2)</f>
        <v>0</v>
      </c>
      <c r="AK22" s="819" t="s">
        <v>120</v>
      </c>
      <c r="AL22" s="56"/>
      <c r="AM22" s="10"/>
      <c r="AN22" s="10"/>
    </row>
    <row r="23" spans="1:40" s="3" customFormat="1" ht="22.7" customHeight="1" x14ac:dyDescent="0.2">
      <c r="A23" s="117"/>
      <c r="B23" s="353" t="str">
        <f>B_Krank</f>
        <v>Krankheit</v>
      </c>
      <c r="C23" s="246">
        <f t="shared" si="10"/>
        <v>0</v>
      </c>
      <c r="D23" s="314"/>
      <c r="E23" s="314"/>
      <c r="F23" s="314"/>
      <c r="G23" s="314"/>
      <c r="H23" s="314"/>
      <c r="I23" s="314"/>
      <c r="J23" s="314"/>
      <c r="K23" s="314"/>
      <c r="L23" s="314"/>
      <c r="M23" s="314"/>
      <c r="N23" s="314"/>
      <c r="O23" s="314"/>
      <c r="P23" s="314"/>
      <c r="Q23" s="314"/>
      <c r="R23" s="314"/>
      <c r="S23" s="314"/>
      <c r="T23" s="314"/>
      <c r="U23" s="314"/>
      <c r="V23" s="314"/>
      <c r="W23" s="314"/>
      <c r="X23" s="314"/>
      <c r="Y23" s="314"/>
      <c r="Z23" s="314"/>
      <c r="AA23" s="314"/>
      <c r="AB23" s="314"/>
      <c r="AC23" s="314"/>
      <c r="AD23" s="314"/>
      <c r="AE23" s="314"/>
      <c r="AF23" s="314"/>
      <c r="AG23" s="314"/>
      <c r="AH23" s="314"/>
      <c r="AI23" s="247">
        <f t="shared" si="11"/>
        <v>0</v>
      </c>
      <c r="AJ23" s="252">
        <f t="shared" ref="AJ23:AJ35" si="12">ROUND(A23+C23+AI23,2)</f>
        <v>0</v>
      </c>
      <c r="AK23" s="819"/>
      <c r="AL23" s="56"/>
      <c r="AM23" s="10"/>
      <c r="AN23" s="10"/>
    </row>
    <row r="24" spans="1:40" s="3" customFormat="1" ht="22.7" customHeight="1" x14ac:dyDescent="0.2">
      <c r="A24" s="117"/>
      <c r="B24" s="353" t="str">
        <f>B_BU</f>
        <v>Berufsunfall</v>
      </c>
      <c r="C24" s="246">
        <f t="shared" si="10"/>
        <v>0</v>
      </c>
      <c r="D24" s="314"/>
      <c r="E24" s="314"/>
      <c r="F24" s="314"/>
      <c r="G24" s="314"/>
      <c r="H24" s="314"/>
      <c r="I24" s="314"/>
      <c r="J24" s="314"/>
      <c r="K24" s="314"/>
      <c r="L24" s="314"/>
      <c r="M24" s="314"/>
      <c r="N24" s="314"/>
      <c r="O24" s="314"/>
      <c r="P24" s="314"/>
      <c r="Q24" s="314"/>
      <c r="R24" s="314"/>
      <c r="S24" s="314"/>
      <c r="T24" s="314"/>
      <c r="U24" s="314"/>
      <c r="V24" s="314"/>
      <c r="W24" s="314"/>
      <c r="X24" s="314"/>
      <c r="Y24" s="314"/>
      <c r="Z24" s="314"/>
      <c r="AA24" s="314"/>
      <c r="AB24" s="314"/>
      <c r="AC24" s="314"/>
      <c r="AD24" s="314"/>
      <c r="AE24" s="314"/>
      <c r="AF24" s="314"/>
      <c r="AG24" s="314"/>
      <c r="AH24" s="314"/>
      <c r="AI24" s="247">
        <f t="shared" si="11"/>
        <v>0</v>
      </c>
      <c r="AJ24" s="252">
        <f t="shared" si="12"/>
        <v>0</v>
      </c>
      <c r="AK24" s="819"/>
      <c r="AL24" s="56"/>
      <c r="AM24" s="10"/>
      <c r="AN24" s="10"/>
    </row>
    <row r="25" spans="1:40" s="3" customFormat="1" ht="22.7" customHeight="1" x14ac:dyDescent="0.2">
      <c r="A25" s="117"/>
      <c r="B25" s="353" t="str">
        <f>B_NBU</f>
        <v>Nichtberufsunfall</v>
      </c>
      <c r="C25" s="246">
        <f t="shared" si="10"/>
        <v>0</v>
      </c>
      <c r="D25" s="314"/>
      <c r="E25" s="314"/>
      <c r="F25" s="314"/>
      <c r="G25" s="314"/>
      <c r="H25" s="314"/>
      <c r="I25" s="314"/>
      <c r="J25" s="314"/>
      <c r="K25" s="314"/>
      <c r="L25" s="314"/>
      <c r="M25" s="314"/>
      <c r="N25" s="314"/>
      <c r="O25" s="314"/>
      <c r="P25" s="314"/>
      <c r="Q25" s="314"/>
      <c r="R25" s="314"/>
      <c r="S25" s="314"/>
      <c r="T25" s="314"/>
      <c r="U25" s="314"/>
      <c r="V25" s="314"/>
      <c r="W25" s="314"/>
      <c r="X25" s="314"/>
      <c r="Y25" s="314"/>
      <c r="Z25" s="314"/>
      <c r="AA25" s="314"/>
      <c r="AB25" s="314"/>
      <c r="AC25" s="314"/>
      <c r="AD25" s="314"/>
      <c r="AE25" s="314"/>
      <c r="AF25" s="314"/>
      <c r="AG25" s="314"/>
      <c r="AH25" s="314"/>
      <c r="AI25" s="247">
        <f t="shared" si="11"/>
        <v>0</v>
      </c>
      <c r="AJ25" s="252">
        <f t="shared" si="12"/>
        <v>0</v>
      </c>
      <c r="AK25" s="819"/>
      <c r="AL25" s="56"/>
      <c r="AM25" s="10"/>
      <c r="AN25" s="10"/>
    </row>
    <row r="26" spans="1:40" s="3" customFormat="1" ht="22.7" customHeight="1" x14ac:dyDescent="0.2">
      <c r="A26" s="117"/>
      <c r="B26" s="353" t="str">
        <f>B_MilZiv</f>
        <v>Militär / Zivilschutz</v>
      </c>
      <c r="C26" s="246">
        <f t="shared" si="10"/>
        <v>0</v>
      </c>
      <c r="D26" s="314"/>
      <c r="E26" s="314"/>
      <c r="F26" s="314"/>
      <c r="G26" s="314"/>
      <c r="H26" s="314"/>
      <c r="I26" s="314"/>
      <c r="J26" s="314"/>
      <c r="K26" s="314"/>
      <c r="L26" s="314"/>
      <c r="M26" s="314"/>
      <c r="N26" s="314"/>
      <c r="O26" s="314"/>
      <c r="P26" s="314"/>
      <c r="Q26" s="314"/>
      <c r="R26" s="314"/>
      <c r="S26" s="314"/>
      <c r="T26" s="314"/>
      <c r="U26" s="314"/>
      <c r="V26" s="314"/>
      <c r="W26" s="314"/>
      <c r="X26" s="314"/>
      <c r="Y26" s="314"/>
      <c r="Z26" s="314"/>
      <c r="AA26" s="314"/>
      <c r="AB26" s="314"/>
      <c r="AC26" s="314"/>
      <c r="AD26" s="314"/>
      <c r="AE26" s="314"/>
      <c r="AF26" s="314"/>
      <c r="AG26" s="314"/>
      <c r="AH26" s="314"/>
      <c r="AI26" s="247">
        <f t="shared" si="11"/>
        <v>0</v>
      </c>
      <c r="AJ26" s="252">
        <f t="shared" si="12"/>
        <v>0</v>
      </c>
      <c r="AK26" s="819"/>
      <c r="AL26" s="56"/>
      <c r="AM26" s="10"/>
      <c r="AN26" s="10"/>
    </row>
    <row r="27" spans="1:40" s="3" customFormat="1" ht="22.7" customHeight="1" x14ac:dyDescent="0.2">
      <c r="A27" s="117"/>
      <c r="B27" s="353" t="str">
        <f>B_UUB</f>
        <v>Unbezahlter Urlaub</v>
      </c>
      <c r="C27" s="246">
        <f t="shared" si="10"/>
        <v>0</v>
      </c>
      <c r="D27" s="314"/>
      <c r="E27" s="314"/>
      <c r="F27" s="314"/>
      <c r="G27" s="314"/>
      <c r="H27" s="314"/>
      <c r="I27" s="314"/>
      <c r="J27" s="314"/>
      <c r="K27" s="314"/>
      <c r="L27" s="314"/>
      <c r="M27" s="314"/>
      <c r="N27" s="314"/>
      <c r="O27" s="314"/>
      <c r="P27" s="314"/>
      <c r="Q27" s="314"/>
      <c r="R27" s="314"/>
      <c r="S27" s="314"/>
      <c r="T27" s="314"/>
      <c r="U27" s="314"/>
      <c r="V27" s="314"/>
      <c r="W27" s="314"/>
      <c r="X27" s="314"/>
      <c r="Y27" s="314"/>
      <c r="Z27" s="314"/>
      <c r="AA27" s="314"/>
      <c r="AB27" s="314"/>
      <c r="AC27" s="314"/>
      <c r="AD27" s="314"/>
      <c r="AE27" s="314"/>
      <c r="AF27" s="314"/>
      <c r="AG27" s="314"/>
      <c r="AH27" s="314"/>
      <c r="AI27" s="247">
        <f t="shared" si="11"/>
        <v>0</v>
      </c>
      <c r="AJ27" s="252">
        <f>ROUND(A27+C27-AI27,2)</f>
        <v>0</v>
      </c>
      <c r="AK27" s="819" t="s">
        <v>57</v>
      </c>
      <c r="AL27" s="56"/>
      <c r="AM27" s="10"/>
      <c r="AN27" s="10"/>
    </row>
    <row r="28" spans="1:40" s="3" customFormat="1" ht="22.7" customHeight="1" x14ac:dyDescent="0.2">
      <c r="A28" s="117"/>
      <c r="B28" s="353" t="str">
        <f>B_UB</f>
        <v>Bezahlter Urlaub</v>
      </c>
      <c r="C28" s="246">
        <f t="shared" si="10"/>
        <v>0</v>
      </c>
      <c r="D28" s="314"/>
      <c r="E28" s="314"/>
      <c r="F28" s="314"/>
      <c r="G28" s="314"/>
      <c r="H28" s="314"/>
      <c r="I28" s="314"/>
      <c r="J28" s="314"/>
      <c r="K28" s="314"/>
      <c r="L28" s="314"/>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247">
        <f t="shared" si="11"/>
        <v>0</v>
      </c>
      <c r="AJ28" s="252">
        <f t="shared" ref="AJ28:AJ30" si="13">ROUND(A28+C28-AI28,2)</f>
        <v>0</v>
      </c>
      <c r="AK28" s="819"/>
      <c r="AL28" s="56"/>
      <c r="AM28" s="10"/>
      <c r="AN28"/>
    </row>
    <row r="29" spans="1:40" s="3" customFormat="1" ht="22.7" customHeight="1" x14ac:dyDescent="0.2">
      <c r="A29" s="117"/>
      <c r="B29" s="353" t="str">
        <f>B_NebenB</f>
        <v>Nebenbeschäftigung</v>
      </c>
      <c r="C29" s="246">
        <f t="shared" si="10"/>
        <v>0</v>
      </c>
      <c r="D29" s="314"/>
      <c r="E29" s="314"/>
      <c r="F29" s="314"/>
      <c r="G29" s="314"/>
      <c r="H29" s="314"/>
      <c r="I29" s="314"/>
      <c r="J29" s="314"/>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14"/>
      <c r="AH29" s="314"/>
      <c r="AI29" s="247">
        <f t="shared" si="11"/>
        <v>0</v>
      </c>
      <c r="AJ29" s="252">
        <f t="shared" si="13"/>
        <v>0</v>
      </c>
      <c r="AK29" s="819"/>
      <c r="AL29" s="56"/>
      <c r="AM29" s="10"/>
      <c r="AN29" s="10"/>
    </row>
    <row r="30" spans="1:40" s="3" customFormat="1" ht="22.7" customHeight="1" x14ac:dyDescent="0.2">
      <c r="A30" s="117"/>
      <c r="B30" s="353" t="str">
        <f>B_DAG</f>
        <v>D A G</v>
      </c>
      <c r="C30" s="246">
        <f t="shared" si="10"/>
        <v>0</v>
      </c>
      <c r="D30" s="314"/>
      <c r="E30" s="314"/>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247">
        <f t="shared" si="11"/>
        <v>0</v>
      </c>
      <c r="AJ30" s="252">
        <f t="shared" si="13"/>
        <v>0</v>
      </c>
      <c r="AK30" s="820"/>
      <c r="AL30" s="56"/>
      <c r="AM30" s="10"/>
      <c r="AN30" s="10"/>
    </row>
    <row r="31" spans="1:40" s="3" customFormat="1" ht="22.7" customHeight="1" x14ac:dyDescent="0.2">
      <c r="A31" s="117"/>
      <c r="B31" s="353" t="str">
        <f>B_Divers</f>
        <v>Diverses</v>
      </c>
      <c r="C31" s="246">
        <f t="shared" si="10"/>
        <v>0</v>
      </c>
      <c r="D31" s="314"/>
      <c r="E31" s="314"/>
      <c r="F31" s="314"/>
      <c r="G31" s="314"/>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247">
        <f t="shared" si="11"/>
        <v>0</v>
      </c>
      <c r="AJ31" s="252">
        <f t="shared" si="12"/>
        <v>0</v>
      </c>
      <c r="AK31" s="815" t="s">
        <v>120</v>
      </c>
      <c r="AL31" s="56"/>
      <c r="AM31" s="10"/>
      <c r="AN31" s="10"/>
    </row>
    <row r="32" spans="1:40" s="3" customFormat="1" ht="22.7" customHeight="1" x14ac:dyDescent="0.2">
      <c r="A32" s="117"/>
      <c r="B32" s="353" t="str">
        <f>B_FamPersErg</f>
        <v>Fam./pers. Ereignisse</v>
      </c>
      <c r="C32" s="246">
        <f t="shared" si="10"/>
        <v>0</v>
      </c>
      <c r="D32" s="31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247">
        <f t="shared" si="11"/>
        <v>0</v>
      </c>
      <c r="AJ32" s="252">
        <f t="shared" si="12"/>
        <v>0</v>
      </c>
      <c r="AK32" s="816"/>
      <c r="AL32" s="56"/>
      <c r="AM32" s="10"/>
      <c r="AN32" s="10"/>
    </row>
    <row r="33" spans="1:40" s="3" customFormat="1" ht="22.7" customHeight="1" x14ac:dyDescent="0.2">
      <c r="A33" s="117"/>
      <c r="B33" s="353" t="str">
        <f>B_FZ1</f>
        <v>freie Zeile 1</v>
      </c>
      <c r="C33" s="246">
        <f t="shared" si="10"/>
        <v>0</v>
      </c>
      <c r="D33" s="314"/>
      <c r="E33" s="314"/>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314"/>
      <c r="AI33" s="247">
        <f t="shared" si="11"/>
        <v>0</v>
      </c>
      <c r="AJ33" s="252">
        <f t="shared" si="12"/>
        <v>0</v>
      </c>
      <c r="AK33" s="816"/>
      <c r="AL33" s="56"/>
      <c r="AM33" s="10"/>
      <c r="AN33" s="10"/>
    </row>
    <row r="34" spans="1:40" s="3" customFormat="1" ht="22.7" customHeight="1" x14ac:dyDescent="0.2">
      <c r="A34" s="117"/>
      <c r="B34" s="353" t="str">
        <f>B_FZ2</f>
        <v>freie Zeile 2</v>
      </c>
      <c r="C34" s="246">
        <f t="shared" si="10"/>
        <v>0</v>
      </c>
      <c r="D34" s="314"/>
      <c r="E34" s="314"/>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4"/>
      <c r="AI34" s="247">
        <f t="shared" si="11"/>
        <v>0</v>
      </c>
      <c r="AJ34" s="252">
        <f t="shared" si="12"/>
        <v>0</v>
      </c>
      <c r="AK34" s="816"/>
      <c r="AL34" s="56"/>
      <c r="AM34" s="10"/>
      <c r="AN34" s="10"/>
    </row>
    <row r="35" spans="1:40" s="3" customFormat="1" ht="22.7" customHeight="1" thickBot="1" x14ac:dyDescent="0.25">
      <c r="A35" s="117"/>
      <c r="B35" s="364" t="str">
        <f>B_WB</f>
        <v>Weiterbildung</v>
      </c>
      <c r="C35" s="365">
        <f t="shared" si="10"/>
        <v>0</v>
      </c>
      <c r="D35" s="366"/>
      <c r="E35" s="366"/>
      <c r="F35" s="366"/>
      <c r="G35" s="366"/>
      <c r="H35" s="366"/>
      <c r="I35" s="366"/>
      <c r="J35" s="366"/>
      <c r="K35" s="366"/>
      <c r="L35" s="366"/>
      <c r="M35" s="366"/>
      <c r="N35" s="366"/>
      <c r="O35" s="366"/>
      <c r="P35" s="366"/>
      <c r="Q35" s="366"/>
      <c r="R35" s="366"/>
      <c r="S35" s="366"/>
      <c r="T35" s="366"/>
      <c r="U35" s="366"/>
      <c r="V35" s="366"/>
      <c r="W35" s="366"/>
      <c r="X35" s="366"/>
      <c r="Y35" s="366"/>
      <c r="Z35" s="366"/>
      <c r="AA35" s="366"/>
      <c r="AB35" s="366"/>
      <c r="AC35" s="366"/>
      <c r="AD35" s="366"/>
      <c r="AE35" s="366"/>
      <c r="AF35" s="366"/>
      <c r="AG35" s="366"/>
      <c r="AH35" s="366"/>
      <c r="AI35" s="367">
        <f t="shared" si="11"/>
        <v>0</v>
      </c>
      <c r="AJ35" s="368">
        <f t="shared" si="12"/>
        <v>0</v>
      </c>
      <c r="AK35" s="817"/>
      <c r="AL35" s="56"/>
      <c r="AM35" s="10"/>
      <c r="AN35" s="10"/>
    </row>
    <row r="36" spans="1:40" s="3" customFormat="1" ht="22.7" hidden="1" customHeight="1" thickBot="1" x14ac:dyDescent="0.25">
      <c r="A36" s="117"/>
      <c r="B36" s="821" t="str">
        <f>B_FEL</f>
        <v>frei einsetzbare Lekt.</v>
      </c>
      <c r="C36" s="822">
        <f t="shared" si="10"/>
        <v>0</v>
      </c>
      <c r="D36" s="120"/>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316"/>
      <c r="AI36" s="319">
        <f>SUM(D36:AH36)</f>
        <v>0</v>
      </c>
      <c r="AJ36" s="3">
        <f>ROUND(C36-AI36,0)</f>
        <v>0</v>
      </c>
      <c r="AK36" s="58"/>
      <c r="AL36" s="56"/>
      <c r="AM36" s="10"/>
      <c r="AN36" s="10"/>
    </row>
    <row r="37" spans="1:40" s="3" customFormat="1" ht="23.25" hidden="1" customHeight="1" x14ac:dyDescent="0.2">
      <c r="A37" s="117"/>
      <c r="B37" s="25"/>
      <c r="C37" s="1"/>
      <c r="D37" s="137">
        <v>1</v>
      </c>
      <c r="E37" s="137">
        <v>2</v>
      </c>
      <c r="F37" s="137">
        <v>3</v>
      </c>
      <c r="G37" s="137">
        <v>4</v>
      </c>
      <c r="H37" s="137">
        <v>5</v>
      </c>
      <c r="I37" s="137">
        <v>6</v>
      </c>
      <c r="J37" s="137">
        <v>7</v>
      </c>
      <c r="K37" s="137">
        <v>8</v>
      </c>
      <c r="L37" s="137">
        <v>9</v>
      </c>
      <c r="M37" s="137">
        <v>10</v>
      </c>
      <c r="N37" s="137">
        <v>11</v>
      </c>
      <c r="O37" s="137">
        <v>12</v>
      </c>
      <c r="P37" s="137">
        <v>13</v>
      </c>
      <c r="Q37" s="137">
        <v>14</v>
      </c>
      <c r="R37" s="137">
        <v>15</v>
      </c>
      <c r="S37" s="137">
        <v>16</v>
      </c>
      <c r="T37" s="137">
        <v>17</v>
      </c>
      <c r="U37" s="137">
        <v>18</v>
      </c>
      <c r="V37" s="137">
        <v>19</v>
      </c>
      <c r="W37" s="137">
        <v>20</v>
      </c>
      <c r="X37" s="137">
        <v>21</v>
      </c>
      <c r="Y37" s="137">
        <v>22</v>
      </c>
      <c r="Z37" s="137">
        <v>23</v>
      </c>
      <c r="AA37" s="137">
        <v>24</v>
      </c>
      <c r="AB37" s="137">
        <v>25</v>
      </c>
      <c r="AC37" s="137">
        <v>26</v>
      </c>
      <c r="AD37" s="137">
        <v>27</v>
      </c>
      <c r="AE37" s="137">
        <v>28</v>
      </c>
      <c r="AF37" s="137">
        <v>29</v>
      </c>
      <c r="AG37" s="137">
        <v>30</v>
      </c>
      <c r="AH37" s="137">
        <v>31</v>
      </c>
      <c r="AI37" s="1"/>
      <c r="AJ37" s="1"/>
      <c r="AK37" s="63"/>
      <c r="AL37" s="56"/>
      <c r="AM37" s="10"/>
      <c r="AN37" s="10"/>
    </row>
    <row r="38" spans="1:40" s="3" customFormat="1" ht="23.25" hidden="1" customHeight="1" x14ac:dyDescent="0.2">
      <c r="A38" s="117"/>
      <c r="B38" s="36"/>
      <c r="C38" s="69"/>
      <c r="D38" s="71">
        <f t="shared" ref="D38:AH38" si="14">IF(D3="",4,VLOOKUP(D3,VSA_Kalender,18))</f>
        <v>1</v>
      </c>
      <c r="E38" s="71">
        <f t="shared" si="14"/>
        <v>0</v>
      </c>
      <c r="F38" s="71">
        <f t="shared" si="14"/>
        <v>1</v>
      </c>
      <c r="G38" s="71">
        <f t="shared" si="14"/>
        <v>1</v>
      </c>
      <c r="H38" s="71">
        <f t="shared" si="14"/>
        <v>0</v>
      </c>
      <c r="I38" s="71">
        <f t="shared" si="14"/>
        <v>0</v>
      </c>
      <c r="J38" s="71">
        <f t="shared" si="14"/>
        <v>0</v>
      </c>
      <c r="K38" s="71">
        <f t="shared" si="14"/>
        <v>0</v>
      </c>
      <c r="L38" s="71">
        <f t="shared" si="14"/>
        <v>0</v>
      </c>
      <c r="M38" s="71">
        <f t="shared" si="14"/>
        <v>1</v>
      </c>
      <c r="N38" s="71">
        <f t="shared" si="14"/>
        <v>1</v>
      </c>
      <c r="O38" s="71">
        <f t="shared" si="14"/>
        <v>0</v>
      </c>
      <c r="P38" s="71">
        <f t="shared" si="14"/>
        <v>0</v>
      </c>
      <c r="Q38" s="71">
        <f t="shared" si="14"/>
        <v>0</v>
      </c>
      <c r="R38" s="71">
        <f t="shared" si="14"/>
        <v>0</v>
      </c>
      <c r="S38" s="71">
        <f t="shared" si="14"/>
        <v>0</v>
      </c>
      <c r="T38" s="71">
        <f t="shared" si="14"/>
        <v>1</v>
      </c>
      <c r="U38" s="71">
        <f t="shared" si="14"/>
        <v>1</v>
      </c>
      <c r="V38" s="71">
        <f t="shared" si="14"/>
        <v>0</v>
      </c>
      <c r="W38" s="71">
        <f t="shared" si="14"/>
        <v>0</v>
      </c>
      <c r="X38" s="71">
        <f t="shared" si="14"/>
        <v>0</v>
      </c>
      <c r="Y38" s="71">
        <f t="shared" si="14"/>
        <v>0</v>
      </c>
      <c r="Z38" s="71">
        <f t="shared" si="14"/>
        <v>0</v>
      </c>
      <c r="AA38" s="71">
        <f t="shared" si="14"/>
        <v>1</v>
      </c>
      <c r="AB38" s="71">
        <f t="shared" si="14"/>
        <v>1</v>
      </c>
      <c r="AC38" s="71">
        <f t="shared" si="14"/>
        <v>0</v>
      </c>
      <c r="AD38" s="71">
        <f t="shared" si="14"/>
        <v>0</v>
      </c>
      <c r="AE38" s="71">
        <f t="shared" si="14"/>
        <v>0</v>
      </c>
      <c r="AF38" s="71">
        <f t="shared" si="14"/>
        <v>0</v>
      </c>
      <c r="AG38" s="71">
        <f t="shared" si="14"/>
        <v>0</v>
      </c>
      <c r="AH38" s="71">
        <f t="shared" si="14"/>
        <v>1</v>
      </c>
      <c r="AI38" s="36"/>
      <c r="AJ38" s="36"/>
      <c r="AK38" s="62"/>
      <c r="AL38" s="56"/>
      <c r="AM38" s="10"/>
      <c r="AN38" s="10"/>
    </row>
    <row r="39" spans="1:40" s="3" customFormat="1" ht="23.25" customHeight="1" x14ac:dyDescent="0.2">
      <c r="A39" s="117"/>
      <c r="B39" s="5"/>
      <c r="C39" s="1"/>
      <c r="D39" s="106" t="str">
        <f>IF(AND((D13 - D15)+SUM(D20,D22:D34)&gt;0.00001,SUM(D20,D22:D34)&gt;0),"I","")</f>
        <v/>
      </c>
      <c r="E39" s="106" t="str">
        <f t="shared" ref="E39:AH39" si="15">IF(AND((E13 - E15)+SUM(E20,E22:E34)&gt;0.00001,SUM(E20,E22:E34)&gt;0),"I","")</f>
        <v/>
      </c>
      <c r="F39" s="106" t="str">
        <f t="shared" si="15"/>
        <v/>
      </c>
      <c r="G39" s="106" t="str">
        <f t="shared" si="15"/>
        <v/>
      </c>
      <c r="H39" s="106" t="str">
        <f t="shared" si="15"/>
        <v/>
      </c>
      <c r="I39" s="106" t="str">
        <f t="shared" si="15"/>
        <v/>
      </c>
      <c r="J39" s="106" t="str">
        <f t="shared" si="15"/>
        <v/>
      </c>
      <c r="K39" s="106" t="str">
        <f t="shared" si="15"/>
        <v/>
      </c>
      <c r="L39" s="106" t="str">
        <f t="shared" si="15"/>
        <v/>
      </c>
      <c r="M39" s="106" t="str">
        <f t="shared" si="15"/>
        <v/>
      </c>
      <c r="N39" s="106" t="str">
        <f t="shared" si="15"/>
        <v/>
      </c>
      <c r="O39" s="106" t="str">
        <f t="shared" si="15"/>
        <v/>
      </c>
      <c r="P39" s="106" t="str">
        <f t="shared" si="15"/>
        <v/>
      </c>
      <c r="Q39" s="106" t="str">
        <f t="shared" si="15"/>
        <v/>
      </c>
      <c r="R39" s="106" t="str">
        <f t="shared" si="15"/>
        <v/>
      </c>
      <c r="S39" s="106" t="str">
        <f t="shared" si="15"/>
        <v/>
      </c>
      <c r="T39" s="106" t="str">
        <f t="shared" si="15"/>
        <v/>
      </c>
      <c r="U39" s="106" t="str">
        <f t="shared" si="15"/>
        <v/>
      </c>
      <c r="V39" s="106" t="str">
        <f t="shared" si="15"/>
        <v/>
      </c>
      <c r="W39" s="106" t="str">
        <f t="shared" si="15"/>
        <v/>
      </c>
      <c r="X39" s="106" t="str">
        <f t="shared" si="15"/>
        <v/>
      </c>
      <c r="Y39" s="106" t="str">
        <f t="shared" si="15"/>
        <v/>
      </c>
      <c r="Z39" s="106" t="str">
        <f t="shared" si="15"/>
        <v/>
      </c>
      <c r="AA39" s="106" t="str">
        <f t="shared" si="15"/>
        <v/>
      </c>
      <c r="AB39" s="106" t="str">
        <f t="shared" si="15"/>
        <v/>
      </c>
      <c r="AC39" s="106" t="str">
        <f t="shared" si="15"/>
        <v/>
      </c>
      <c r="AD39" s="106" t="str">
        <f t="shared" si="15"/>
        <v/>
      </c>
      <c r="AE39" s="106" t="str">
        <f t="shared" si="15"/>
        <v/>
      </c>
      <c r="AF39" s="106" t="str">
        <f t="shared" si="15"/>
        <v/>
      </c>
      <c r="AG39" s="106" t="str">
        <f t="shared" si="15"/>
        <v/>
      </c>
      <c r="AH39" s="106" t="str">
        <f t="shared" si="15"/>
        <v/>
      </c>
      <c r="AI39" s="1"/>
      <c r="AJ39" s="11"/>
      <c r="AK39" s="63"/>
      <c r="AL39" s="56"/>
      <c r="AM39" s="10"/>
      <c r="AN39"/>
    </row>
    <row r="40" spans="1:40" s="39" customFormat="1" ht="23.25" customHeight="1" x14ac:dyDescent="0.2">
      <c r="A40" s="36"/>
      <c r="B40" s="2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63"/>
      <c r="AL40" s="38"/>
      <c r="AM40" s="38"/>
      <c r="AN40" s="37"/>
    </row>
    <row r="41" spans="1:40" customFormat="1" ht="30.75" customHeight="1" x14ac:dyDescent="0.2">
      <c r="A41" s="1"/>
      <c r="B41" s="28" t="s">
        <v>67</v>
      </c>
      <c r="C41" s="1"/>
      <c r="D41" s="1"/>
      <c r="E41" s="1"/>
      <c r="F41" s="1"/>
      <c r="G41" s="1"/>
      <c r="H41" s="1"/>
      <c r="I41" s="1"/>
      <c r="M41" s="1"/>
      <c r="N41" s="1"/>
      <c r="O41" s="1"/>
      <c r="P41" s="1"/>
      <c r="Q41" s="1"/>
      <c r="R41" s="1"/>
      <c r="S41" s="1"/>
      <c r="T41" s="1"/>
      <c r="U41" s="1"/>
      <c r="V41" s="1"/>
      <c r="W41" s="1"/>
      <c r="X41" s="1"/>
      <c r="Y41" s="1"/>
      <c r="Z41" s="1"/>
      <c r="AA41" s="1"/>
      <c r="AB41" s="1"/>
      <c r="AC41" s="1"/>
      <c r="AD41" s="1"/>
      <c r="AE41" s="1"/>
      <c r="AF41" s="1"/>
      <c r="AG41" s="1"/>
      <c r="AH41" s="1"/>
      <c r="AI41" s="1"/>
      <c r="AJ41" s="1"/>
      <c r="AK41" s="63"/>
      <c r="AM41" s="10"/>
    </row>
    <row r="42" spans="1:40" ht="30.75" customHeight="1" x14ac:dyDescent="0.25">
      <c r="B42" s="29" t="s">
        <v>14</v>
      </c>
      <c r="C42" s="16"/>
      <c r="D42"/>
      <c r="E42"/>
      <c r="F42"/>
      <c r="G42"/>
      <c r="H42"/>
      <c r="I42"/>
      <c r="J42"/>
      <c r="K42"/>
      <c r="L42"/>
      <c r="M42"/>
      <c r="N42"/>
      <c r="O42"/>
      <c r="P42"/>
      <c r="Q42"/>
      <c r="R42"/>
      <c r="S42"/>
      <c r="T42" s="30" t="s">
        <v>15</v>
      </c>
      <c r="U42"/>
      <c r="V42"/>
      <c r="W42"/>
      <c r="X42"/>
      <c r="Y42"/>
      <c r="Z42"/>
      <c r="AA42"/>
      <c r="AB42"/>
      <c r="AC42"/>
      <c r="AD42"/>
      <c r="AE42" s="30" t="s">
        <v>16</v>
      </c>
      <c r="AF42"/>
      <c r="AG42" s="7"/>
      <c r="AH42" s="6"/>
      <c r="AI42"/>
      <c r="AJ42"/>
      <c r="AK42" s="63"/>
      <c r="AL42"/>
      <c r="AM42"/>
      <c r="AN42"/>
    </row>
    <row r="43" spans="1:40" ht="28.5" customHeight="1" x14ac:dyDescent="0.2">
      <c r="AL43"/>
      <c r="AM43"/>
      <c r="AN43"/>
    </row>
    <row r="44" spans="1:40" customFormat="1" ht="28.5" customHeight="1" x14ac:dyDescent="0.2">
      <c r="A44" s="1"/>
    </row>
    <row r="45" spans="1:40" ht="15" x14ac:dyDescent="0.2">
      <c r="B45" s="26"/>
      <c r="H45" s="23"/>
      <c r="J45"/>
      <c r="K45"/>
      <c r="L45"/>
      <c r="AK45" s="63"/>
    </row>
    <row r="46" spans="1:40" ht="15" x14ac:dyDescent="0.2">
      <c r="B46" s="26"/>
      <c r="J46"/>
      <c r="K46"/>
      <c r="L46"/>
      <c r="AK46" s="63"/>
    </row>
    <row r="47" spans="1:40" ht="15" x14ac:dyDescent="0.2">
      <c r="A47" s="66"/>
      <c r="B47" s="20"/>
      <c r="R47" s="12"/>
      <c r="S47"/>
      <c r="AK47" s="63"/>
    </row>
    <row r="48" spans="1:40" ht="15" x14ac:dyDescent="0.2">
      <c r="A48" s="67"/>
      <c r="AK48" s="63"/>
    </row>
    <row r="49" spans="1:37" ht="15" x14ac:dyDescent="0.2">
      <c r="A49" s="67"/>
      <c r="AK49" s="63"/>
    </row>
    <row r="50" spans="1:37" ht="15" x14ac:dyDescent="0.2">
      <c r="A50" s="68"/>
      <c r="AK50" s="63"/>
    </row>
    <row r="51" spans="1:37" x14ac:dyDescent="0.2">
      <c r="A51" s="32"/>
      <c r="B51" s="3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64"/>
    </row>
    <row r="52" spans="1:37" x14ac:dyDescent="0.2">
      <c r="A52" s="32"/>
      <c r="B52" s="3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64"/>
    </row>
    <row r="53" spans="1:37" x14ac:dyDescent="0.2">
      <c r="A53" s="32"/>
      <c r="B53" s="3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64"/>
    </row>
    <row r="54" spans="1:37" x14ac:dyDescent="0.2">
      <c r="A54" s="34"/>
      <c r="B54" s="3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64"/>
    </row>
    <row r="55" spans="1:37" x14ac:dyDescent="0.2">
      <c r="A55" s="13"/>
      <c r="B55" s="3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64"/>
    </row>
    <row r="56" spans="1:37" x14ac:dyDescent="0.2">
      <c r="A56" s="13"/>
      <c r="B56" s="3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64"/>
    </row>
    <row r="57" spans="1:37" x14ac:dyDescent="0.2">
      <c r="A57" s="13"/>
      <c r="B57" s="3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64"/>
    </row>
    <row r="58" spans="1:37" x14ac:dyDescent="0.2">
      <c r="A58" s="13"/>
      <c r="B58" s="3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64"/>
    </row>
    <row r="59" spans="1:37" x14ac:dyDescent="0.2">
      <c r="A59" s="13"/>
      <c r="B59" s="3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64"/>
    </row>
    <row r="60" spans="1:37" x14ac:dyDescent="0.2">
      <c r="A60" s="13"/>
      <c r="B60" s="3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64"/>
    </row>
    <row r="61" spans="1:37" x14ac:dyDescent="0.2">
      <c r="A61" s="13"/>
      <c r="B61" s="3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64"/>
    </row>
    <row r="62" spans="1:37" x14ac:dyDescent="0.2">
      <c r="AK62" s="63"/>
    </row>
    <row r="63" spans="1:37" x14ac:dyDescent="0.2">
      <c r="AK63" s="63"/>
    </row>
    <row r="64" spans="1:37" x14ac:dyDescent="0.2">
      <c r="AK64" s="63"/>
    </row>
    <row r="65" spans="37:37" x14ac:dyDescent="0.2">
      <c r="AK65" s="63"/>
    </row>
    <row r="66" spans="37:37" x14ac:dyDescent="0.2">
      <c r="AK66" s="63"/>
    </row>
    <row r="67" spans="37:37" x14ac:dyDescent="0.2">
      <c r="AK67" s="63"/>
    </row>
    <row r="68" spans="37:37" x14ac:dyDescent="0.2">
      <c r="AK68" s="63"/>
    </row>
    <row r="69" spans="37:37" x14ac:dyDescent="0.2">
      <c r="AK69" s="63"/>
    </row>
    <row r="70" spans="37:37" x14ac:dyDescent="0.2">
      <c r="AK70" s="63"/>
    </row>
    <row r="71" spans="37:37" x14ac:dyDescent="0.2">
      <c r="AK71" s="63"/>
    </row>
    <row r="72" spans="37:37" x14ac:dyDescent="0.2">
      <c r="AK72" s="63"/>
    </row>
    <row r="73" spans="37:37" x14ac:dyDescent="0.2">
      <c r="AK73" s="63"/>
    </row>
    <row r="74" spans="37:37" x14ac:dyDescent="0.2">
      <c r="AK74" s="63"/>
    </row>
    <row r="75" spans="37:37" x14ac:dyDescent="0.2">
      <c r="AK75" s="63"/>
    </row>
    <row r="76" spans="37:37" x14ac:dyDescent="0.2">
      <c r="AK76" s="63"/>
    </row>
    <row r="77" spans="37:37" x14ac:dyDescent="0.2">
      <c r="AK77" s="63"/>
    </row>
    <row r="78" spans="37:37" x14ac:dyDescent="0.2">
      <c r="AK78" s="63"/>
    </row>
    <row r="79" spans="37:37" x14ac:dyDescent="0.2">
      <c r="AK79" s="63"/>
    </row>
    <row r="80" spans="37:37" x14ac:dyDescent="0.2">
      <c r="AK80" s="63"/>
    </row>
    <row r="81" spans="1:37" hidden="1" x14ac:dyDescent="0.2">
      <c r="AK81" s="63"/>
    </row>
    <row r="82" spans="1:37" customFormat="1" hidden="1" x14ac:dyDescent="0.2">
      <c r="A82" s="130"/>
      <c r="B82" s="5"/>
      <c r="C82" s="5" t="s">
        <v>365</v>
      </c>
      <c r="D82" s="582">
        <f t="shared" ref="D82:AH82" si="16">IF(D4="",0,ABS(VLOOKUP(D3,VSA_Kalender,13,FALSE)&gt;0))</f>
        <v>1</v>
      </c>
      <c r="E82" s="582">
        <f t="shared" si="16"/>
        <v>1</v>
      </c>
      <c r="F82" s="582">
        <f t="shared" si="16"/>
        <v>1</v>
      </c>
      <c r="G82" s="582">
        <f t="shared" si="16"/>
        <v>1</v>
      </c>
      <c r="H82" s="582">
        <f t="shared" si="16"/>
        <v>1</v>
      </c>
      <c r="I82" s="582">
        <f t="shared" si="16"/>
        <v>1</v>
      </c>
      <c r="J82" s="582">
        <f t="shared" si="16"/>
        <v>1</v>
      </c>
      <c r="K82" s="582">
        <f t="shared" si="16"/>
        <v>1</v>
      </c>
      <c r="L82" s="582">
        <f t="shared" si="16"/>
        <v>1</v>
      </c>
      <c r="M82" s="582">
        <f t="shared" si="16"/>
        <v>1</v>
      </c>
      <c r="N82" s="582">
        <f t="shared" si="16"/>
        <v>1</v>
      </c>
      <c r="O82" s="582">
        <f t="shared" si="16"/>
        <v>1</v>
      </c>
      <c r="P82" s="582">
        <f t="shared" si="16"/>
        <v>1</v>
      </c>
      <c r="Q82" s="582">
        <f t="shared" si="16"/>
        <v>1</v>
      </c>
      <c r="R82" s="582">
        <f t="shared" si="16"/>
        <v>1</v>
      </c>
      <c r="S82" s="582">
        <f t="shared" si="16"/>
        <v>1</v>
      </c>
      <c r="T82" s="582">
        <f t="shared" si="16"/>
        <v>1</v>
      </c>
      <c r="U82" s="582">
        <f t="shared" si="16"/>
        <v>1</v>
      </c>
      <c r="V82" s="582">
        <f t="shared" si="16"/>
        <v>1</v>
      </c>
      <c r="W82" s="582">
        <f t="shared" si="16"/>
        <v>1</v>
      </c>
      <c r="X82" s="582">
        <f t="shared" si="16"/>
        <v>1</v>
      </c>
      <c r="Y82" s="582">
        <f t="shared" si="16"/>
        <v>1</v>
      </c>
      <c r="Z82" s="582">
        <f t="shared" si="16"/>
        <v>1</v>
      </c>
      <c r="AA82" s="582">
        <f t="shared" si="16"/>
        <v>1</v>
      </c>
      <c r="AB82" s="582">
        <f t="shared" si="16"/>
        <v>1</v>
      </c>
      <c r="AC82" s="582">
        <f t="shared" si="16"/>
        <v>1</v>
      </c>
      <c r="AD82" s="582">
        <f t="shared" si="16"/>
        <v>1</v>
      </c>
      <c r="AE82" s="582">
        <f t="shared" si="16"/>
        <v>1</v>
      </c>
      <c r="AF82" s="582">
        <f t="shared" si="16"/>
        <v>1</v>
      </c>
      <c r="AG82" s="582">
        <f t="shared" si="16"/>
        <v>1</v>
      </c>
      <c r="AH82" s="582">
        <f t="shared" si="16"/>
        <v>1</v>
      </c>
      <c r="AI82" s="1"/>
      <c r="AJ82" s="1"/>
      <c r="AK82" s="63"/>
    </row>
    <row r="83" spans="1:37" hidden="1" x14ac:dyDescent="0.2">
      <c r="C83" s="488" t="s">
        <v>366</v>
      </c>
      <c r="AK83" s="63"/>
    </row>
    <row r="84" spans="1:37" customFormat="1" hidden="1" x14ac:dyDescent="0.2">
      <c r="A84" s="130"/>
      <c r="B84" s="5"/>
      <c r="C84" s="740" t="s">
        <v>393</v>
      </c>
      <c r="D84" s="741">
        <f t="shared" ref="D84:AH84" si="17">IFERROR(VLOOKUP(D3,VSA_Kalender,21,FALSE),0)</f>
        <v>1</v>
      </c>
      <c r="E84" s="741">
        <f t="shared" si="17"/>
        <v>1</v>
      </c>
      <c r="F84" s="741">
        <f t="shared" si="17"/>
        <v>1</v>
      </c>
      <c r="G84" s="741">
        <f t="shared" si="17"/>
        <v>1</v>
      </c>
      <c r="H84" s="741">
        <f t="shared" si="17"/>
        <v>1</v>
      </c>
      <c r="I84" s="741">
        <f t="shared" si="17"/>
        <v>1</v>
      </c>
      <c r="J84" s="741">
        <f t="shared" si="17"/>
        <v>1</v>
      </c>
      <c r="K84" s="741">
        <f t="shared" si="17"/>
        <v>1</v>
      </c>
      <c r="L84" s="741">
        <f t="shared" si="17"/>
        <v>1</v>
      </c>
      <c r="M84" s="741">
        <f t="shared" si="17"/>
        <v>1</v>
      </c>
      <c r="N84" s="741">
        <f t="shared" si="17"/>
        <v>1</v>
      </c>
      <c r="O84" s="741">
        <f t="shared" si="17"/>
        <v>1</v>
      </c>
      <c r="P84" s="741">
        <f t="shared" si="17"/>
        <v>1</v>
      </c>
      <c r="Q84" s="741">
        <f t="shared" si="17"/>
        <v>1</v>
      </c>
      <c r="R84" s="741">
        <f t="shared" si="17"/>
        <v>1</v>
      </c>
      <c r="S84" s="741">
        <f t="shared" si="17"/>
        <v>1</v>
      </c>
      <c r="T84" s="741">
        <f t="shared" si="17"/>
        <v>1</v>
      </c>
      <c r="U84" s="741">
        <f t="shared" si="17"/>
        <v>1</v>
      </c>
      <c r="V84" s="741">
        <f t="shared" si="17"/>
        <v>1</v>
      </c>
      <c r="W84" s="741">
        <f t="shared" si="17"/>
        <v>1</v>
      </c>
      <c r="X84" s="741">
        <f t="shared" si="17"/>
        <v>1</v>
      </c>
      <c r="Y84" s="741">
        <f t="shared" si="17"/>
        <v>1</v>
      </c>
      <c r="Z84" s="741">
        <f t="shared" si="17"/>
        <v>1</v>
      </c>
      <c r="AA84" s="741">
        <f t="shared" si="17"/>
        <v>1</v>
      </c>
      <c r="AB84" s="741">
        <f t="shared" si="17"/>
        <v>1</v>
      </c>
      <c r="AC84" s="741">
        <f t="shared" si="17"/>
        <v>1</v>
      </c>
      <c r="AD84" s="741">
        <f t="shared" si="17"/>
        <v>1</v>
      </c>
      <c r="AE84" s="741">
        <f t="shared" si="17"/>
        <v>1</v>
      </c>
      <c r="AF84" s="741">
        <f t="shared" si="17"/>
        <v>1</v>
      </c>
      <c r="AG84" s="741">
        <f t="shared" si="17"/>
        <v>1</v>
      </c>
      <c r="AH84" s="741">
        <f t="shared" si="17"/>
        <v>1</v>
      </c>
      <c r="AI84" s="1"/>
      <c r="AJ84" s="1"/>
      <c r="AK84" s="63"/>
    </row>
    <row r="85" spans="1:37" hidden="1" x14ac:dyDescent="0.2">
      <c r="B85" s="446"/>
      <c r="C85" s="447" t="s">
        <v>307</v>
      </c>
      <c r="D85" s="448">
        <f t="shared" ref="D85:AH85" si="18">D4</f>
        <v>1</v>
      </c>
      <c r="E85" s="449">
        <f t="shared" si="18"/>
        <v>2</v>
      </c>
      <c r="F85" s="449">
        <f t="shared" si="18"/>
        <v>3</v>
      </c>
      <c r="G85" s="449">
        <f t="shared" si="18"/>
        <v>4</v>
      </c>
      <c r="H85" s="449">
        <f t="shared" si="18"/>
        <v>5</v>
      </c>
      <c r="I85" s="449">
        <f t="shared" si="18"/>
        <v>6</v>
      </c>
      <c r="J85" s="449">
        <f t="shared" si="18"/>
        <v>7</v>
      </c>
      <c r="K85" s="449">
        <f t="shared" si="18"/>
        <v>8</v>
      </c>
      <c r="L85" s="449">
        <f t="shared" si="18"/>
        <v>9</v>
      </c>
      <c r="M85" s="449">
        <f t="shared" si="18"/>
        <v>10</v>
      </c>
      <c r="N85" s="449">
        <f t="shared" si="18"/>
        <v>11</v>
      </c>
      <c r="O85" s="449">
        <f t="shared" si="18"/>
        <v>12</v>
      </c>
      <c r="P85" s="449">
        <f t="shared" si="18"/>
        <v>13</v>
      </c>
      <c r="Q85" s="449">
        <f t="shared" si="18"/>
        <v>14</v>
      </c>
      <c r="R85" s="449">
        <f t="shared" si="18"/>
        <v>15</v>
      </c>
      <c r="S85" s="449">
        <f t="shared" si="18"/>
        <v>16</v>
      </c>
      <c r="T85" s="449">
        <f t="shared" si="18"/>
        <v>17</v>
      </c>
      <c r="U85" s="449">
        <f t="shared" si="18"/>
        <v>18</v>
      </c>
      <c r="V85" s="449">
        <f t="shared" si="18"/>
        <v>19</v>
      </c>
      <c r="W85" s="449">
        <f t="shared" si="18"/>
        <v>20</v>
      </c>
      <c r="X85" s="449">
        <f t="shared" si="18"/>
        <v>21</v>
      </c>
      <c r="Y85" s="449">
        <f t="shared" si="18"/>
        <v>22</v>
      </c>
      <c r="Z85" s="449">
        <f t="shared" si="18"/>
        <v>23</v>
      </c>
      <c r="AA85" s="449">
        <f t="shared" si="18"/>
        <v>24</v>
      </c>
      <c r="AB85" s="449">
        <f t="shared" si="18"/>
        <v>25</v>
      </c>
      <c r="AC85" s="449">
        <f t="shared" si="18"/>
        <v>26</v>
      </c>
      <c r="AD85" s="449">
        <f t="shared" si="18"/>
        <v>27</v>
      </c>
      <c r="AE85" s="449">
        <f t="shared" si="18"/>
        <v>28</v>
      </c>
      <c r="AF85" s="449">
        <f t="shared" si="18"/>
        <v>29</v>
      </c>
      <c r="AG85" s="449">
        <f t="shared" si="18"/>
        <v>30</v>
      </c>
      <c r="AH85" s="450">
        <f t="shared" si="18"/>
        <v>31</v>
      </c>
      <c r="AK85" s="63"/>
    </row>
    <row r="86" spans="1:37" customFormat="1" hidden="1" x14ac:dyDescent="0.2">
      <c r="A86" s="130"/>
      <c r="B86" s="446"/>
      <c r="C86" s="447" t="s">
        <v>383</v>
      </c>
      <c r="D86" s="451">
        <f>IFERROR(ABS(WEEKDAY(D3,2)&lt;6),0)</f>
        <v>1</v>
      </c>
      <c r="E86" s="452">
        <f t="shared" ref="E86:AH86" si="19">IFERROR(ABS(WEEKDAY(E3,2)&lt;6),0)</f>
        <v>1</v>
      </c>
      <c r="F86" s="452">
        <f t="shared" si="19"/>
        <v>0</v>
      </c>
      <c r="G86" s="452">
        <f t="shared" si="19"/>
        <v>0</v>
      </c>
      <c r="H86" s="452">
        <f t="shared" si="19"/>
        <v>1</v>
      </c>
      <c r="I86" s="452">
        <f t="shared" si="19"/>
        <v>1</v>
      </c>
      <c r="J86" s="452">
        <f t="shared" si="19"/>
        <v>1</v>
      </c>
      <c r="K86" s="452">
        <f t="shared" si="19"/>
        <v>1</v>
      </c>
      <c r="L86" s="452">
        <f t="shared" si="19"/>
        <v>1</v>
      </c>
      <c r="M86" s="452">
        <f t="shared" si="19"/>
        <v>0</v>
      </c>
      <c r="N86" s="452">
        <f t="shared" si="19"/>
        <v>0</v>
      </c>
      <c r="O86" s="452">
        <f t="shared" si="19"/>
        <v>1</v>
      </c>
      <c r="P86" s="452">
        <f t="shared" si="19"/>
        <v>1</v>
      </c>
      <c r="Q86" s="452">
        <f t="shared" si="19"/>
        <v>1</v>
      </c>
      <c r="R86" s="452">
        <f t="shared" si="19"/>
        <v>1</v>
      </c>
      <c r="S86" s="452">
        <f t="shared" si="19"/>
        <v>1</v>
      </c>
      <c r="T86" s="452">
        <f t="shared" si="19"/>
        <v>0</v>
      </c>
      <c r="U86" s="452">
        <f t="shared" si="19"/>
        <v>0</v>
      </c>
      <c r="V86" s="452">
        <f t="shared" si="19"/>
        <v>1</v>
      </c>
      <c r="W86" s="452">
        <f t="shared" si="19"/>
        <v>1</v>
      </c>
      <c r="X86" s="452">
        <f t="shared" si="19"/>
        <v>1</v>
      </c>
      <c r="Y86" s="452">
        <f t="shared" si="19"/>
        <v>1</v>
      </c>
      <c r="Z86" s="452">
        <f t="shared" si="19"/>
        <v>1</v>
      </c>
      <c r="AA86" s="452">
        <f t="shared" si="19"/>
        <v>0</v>
      </c>
      <c r="AB86" s="452">
        <f t="shared" si="19"/>
        <v>0</v>
      </c>
      <c r="AC86" s="452">
        <f t="shared" si="19"/>
        <v>1</v>
      </c>
      <c r="AD86" s="452">
        <f t="shared" si="19"/>
        <v>1</v>
      </c>
      <c r="AE86" s="452">
        <f t="shared" si="19"/>
        <v>1</v>
      </c>
      <c r="AF86" s="452">
        <f t="shared" si="19"/>
        <v>1</v>
      </c>
      <c r="AG86" s="452">
        <f t="shared" si="19"/>
        <v>1</v>
      </c>
      <c r="AH86" s="453">
        <f t="shared" si="19"/>
        <v>0</v>
      </c>
      <c r="AI86" s="1"/>
      <c r="AJ86" s="1"/>
      <c r="AK86" s="63"/>
    </row>
    <row r="87" spans="1:37" hidden="1" x14ac:dyDescent="0.2">
      <c r="B87" s="454"/>
      <c r="C87" s="455" t="s">
        <v>308</v>
      </c>
      <c r="D87" s="456">
        <f>MAX(D100:D107,D98,D134)</f>
        <v>0</v>
      </c>
      <c r="E87" s="456">
        <f t="shared" ref="E87:AH87" si="20">MAX(E100:E107,E98,E134)</f>
        <v>0</v>
      </c>
      <c r="F87" s="456">
        <f t="shared" si="20"/>
        <v>0</v>
      </c>
      <c r="G87" s="456">
        <f t="shared" si="20"/>
        <v>0</v>
      </c>
      <c r="H87" s="456">
        <f t="shared" si="20"/>
        <v>0</v>
      </c>
      <c r="I87" s="456">
        <f t="shared" si="20"/>
        <v>0</v>
      </c>
      <c r="J87" s="456">
        <f t="shared" si="20"/>
        <v>0</v>
      </c>
      <c r="K87" s="456">
        <f t="shared" si="20"/>
        <v>0</v>
      </c>
      <c r="L87" s="456">
        <f t="shared" si="20"/>
        <v>0</v>
      </c>
      <c r="M87" s="456">
        <f t="shared" si="20"/>
        <v>0</v>
      </c>
      <c r="N87" s="456">
        <f t="shared" si="20"/>
        <v>0</v>
      </c>
      <c r="O87" s="456">
        <f t="shared" si="20"/>
        <v>0</v>
      </c>
      <c r="P87" s="456">
        <f t="shared" si="20"/>
        <v>0</v>
      </c>
      <c r="Q87" s="456">
        <f t="shared" si="20"/>
        <v>0</v>
      </c>
      <c r="R87" s="456">
        <f t="shared" si="20"/>
        <v>0</v>
      </c>
      <c r="S87" s="456">
        <f t="shared" si="20"/>
        <v>0</v>
      </c>
      <c r="T87" s="456">
        <f t="shared" si="20"/>
        <v>0</v>
      </c>
      <c r="U87" s="456">
        <f t="shared" si="20"/>
        <v>0</v>
      </c>
      <c r="V87" s="456">
        <f t="shared" si="20"/>
        <v>0</v>
      </c>
      <c r="W87" s="456">
        <f t="shared" si="20"/>
        <v>0</v>
      </c>
      <c r="X87" s="456">
        <f t="shared" si="20"/>
        <v>0</v>
      </c>
      <c r="Y87" s="456">
        <f t="shared" si="20"/>
        <v>0</v>
      </c>
      <c r="Z87" s="456">
        <f t="shared" si="20"/>
        <v>0</v>
      </c>
      <c r="AA87" s="456">
        <f t="shared" si="20"/>
        <v>0</v>
      </c>
      <c r="AB87" s="456">
        <f t="shared" si="20"/>
        <v>0</v>
      </c>
      <c r="AC87" s="456">
        <f t="shared" si="20"/>
        <v>0</v>
      </c>
      <c r="AD87" s="456">
        <f t="shared" si="20"/>
        <v>0</v>
      </c>
      <c r="AE87" s="456">
        <f t="shared" si="20"/>
        <v>0</v>
      </c>
      <c r="AF87" s="456">
        <f t="shared" si="20"/>
        <v>0</v>
      </c>
      <c r="AG87" s="456">
        <f t="shared" si="20"/>
        <v>0</v>
      </c>
      <c r="AH87" s="456">
        <f t="shared" si="20"/>
        <v>0</v>
      </c>
      <c r="AK87" s="63"/>
    </row>
    <row r="88" spans="1:37" hidden="1" x14ac:dyDescent="0.2">
      <c r="B88" s="446"/>
      <c r="C88" s="447" t="s">
        <v>309</v>
      </c>
      <c r="D88" s="448">
        <f>IF(D87=0,1,0)</f>
        <v>1</v>
      </c>
      <c r="E88" s="449">
        <f t="shared" ref="E88:AH88" si="21">IF(E87=0,1,0)</f>
        <v>1</v>
      </c>
      <c r="F88" s="449">
        <f t="shared" si="21"/>
        <v>1</v>
      </c>
      <c r="G88" s="449">
        <f t="shared" si="21"/>
        <v>1</v>
      </c>
      <c r="H88" s="449">
        <f t="shared" si="21"/>
        <v>1</v>
      </c>
      <c r="I88" s="449">
        <f t="shared" si="21"/>
        <v>1</v>
      </c>
      <c r="J88" s="449">
        <f t="shared" si="21"/>
        <v>1</v>
      </c>
      <c r="K88" s="449">
        <f t="shared" si="21"/>
        <v>1</v>
      </c>
      <c r="L88" s="449">
        <f t="shared" si="21"/>
        <v>1</v>
      </c>
      <c r="M88" s="449">
        <f t="shared" si="21"/>
        <v>1</v>
      </c>
      <c r="N88" s="449">
        <f t="shared" si="21"/>
        <v>1</v>
      </c>
      <c r="O88" s="449">
        <f t="shared" si="21"/>
        <v>1</v>
      </c>
      <c r="P88" s="449">
        <f t="shared" si="21"/>
        <v>1</v>
      </c>
      <c r="Q88" s="449">
        <f t="shared" si="21"/>
        <v>1</v>
      </c>
      <c r="R88" s="449">
        <f t="shared" si="21"/>
        <v>1</v>
      </c>
      <c r="S88" s="449">
        <f t="shared" si="21"/>
        <v>1</v>
      </c>
      <c r="T88" s="449">
        <f t="shared" si="21"/>
        <v>1</v>
      </c>
      <c r="U88" s="449">
        <f t="shared" si="21"/>
        <v>1</v>
      </c>
      <c r="V88" s="449">
        <f t="shared" si="21"/>
        <v>1</v>
      </c>
      <c r="W88" s="449">
        <f t="shared" si="21"/>
        <v>1</v>
      </c>
      <c r="X88" s="449">
        <f t="shared" si="21"/>
        <v>1</v>
      </c>
      <c r="Y88" s="449">
        <f t="shared" si="21"/>
        <v>1</v>
      </c>
      <c r="Z88" s="449">
        <f t="shared" si="21"/>
        <v>1</v>
      </c>
      <c r="AA88" s="449">
        <f t="shared" si="21"/>
        <v>1</v>
      </c>
      <c r="AB88" s="449">
        <f t="shared" si="21"/>
        <v>1</v>
      </c>
      <c r="AC88" s="449">
        <f t="shared" si="21"/>
        <v>1</v>
      </c>
      <c r="AD88" s="449">
        <f t="shared" si="21"/>
        <v>1</v>
      </c>
      <c r="AE88" s="449">
        <f t="shared" si="21"/>
        <v>1</v>
      </c>
      <c r="AF88" s="449">
        <f t="shared" si="21"/>
        <v>1</v>
      </c>
      <c r="AG88" s="449">
        <f t="shared" si="21"/>
        <v>1</v>
      </c>
      <c r="AH88" s="450">
        <f t="shared" si="21"/>
        <v>1</v>
      </c>
      <c r="AK88" s="63"/>
    </row>
    <row r="89" spans="1:37" hidden="1" x14ac:dyDescent="0.2">
      <c r="D89"/>
      <c r="E89"/>
      <c r="F89"/>
      <c r="G89"/>
      <c r="H89"/>
      <c r="I89"/>
      <c r="J89"/>
      <c r="K89"/>
      <c r="L89"/>
      <c r="M89"/>
      <c r="N89"/>
      <c r="O89"/>
      <c r="P89"/>
      <c r="Q89"/>
      <c r="R89"/>
      <c r="S89"/>
      <c r="T89"/>
      <c r="U89"/>
      <c r="V89"/>
      <c r="W89"/>
      <c r="X89"/>
      <c r="Y89"/>
      <c r="Z89"/>
      <c r="AA89"/>
      <c r="AB89"/>
      <c r="AC89"/>
      <c r="AD89"/>
      <c r="AE89"/>
      <c r="AF89"/>
      <c r="AG89"/>
      <c r="AH89"/>
      <c r="AK89" s="63"/>
    </row>
    <row r="90" spans="1:37" hidden="1" x14ac:dyDescent="0.2">
      <c r="B90" s="457"/>
      <c r="C90" s="399" t="s">
        <v>310</v>
      </c>
      <c r="D90" s="458">
        <f t="shared" ref="D90:AH90" si="22">IF(AND(D6-D5=0,COUNTA(D7:D12)&gt;0),1,0)</f>
        <v>0</v>
      </c>
      <c r="E90" s="458">
        <f t="shared" si="22"/>
        <v>0</v>
      </c>
      <c r="F90" s="458">
        <f t="shared" si="22"/>
        <v>0</v>
      </c>
      <c r="G90" s="458">
        <f t="shared" si="22"/>
        <v>0</v>
      </c>
      <c r="H90" s="458">
        <f t="shared" si="22"/>
        <v>0</v>
      </c>
      <c r="I90" s="458">
        <f t="shared" si="22"/>
        <v>0</v>
      </c>
      <c r="J90" s="458">
        <f t="shared" si="22"/>
        <v>0</v>
      </c>
      <c r="K90" s="458">
        <f t="shared" si="22"/>
        <v>0</v>
      </c>
      <c r="L90" s="458">
        <f t="shared" si="22"/>
        <v>0</v>
      </c>
      <c r="M90" s="458">
        <f t="shared" si="22"/>
        <v>0</v>
      </c>
      <c r="N90" s="458">
        <f t="shared" si="22"/>
        <v>0</v>
      </c>
      <c r="O90" s="458">
        <f t="shared" si="22"/>
        <v>0</v>
      </c>
      <c r="P90" s="458">
        <f t="shared" si="22"/>
        <v>0</v>
      </c>
      <c r="Q90" s="458">
        <f t="shared" si="22"/>
        <v>0</v>
      </c>
      <c r="R90" s="458">
        <f t="shared" si="22"/>
        <v>0</v>
      </c>
      <c r="S90" s="458">
        <f t="shared" si="22"/>
        <v>0</v>
      </c>
      <c r="T90" s="458">
        <f t="shared" si="22"/>
        <v>0</v>
      </c>
      <c r="U90" s="458">
        <f t="shared" si="22"/>
        <v>0</v>
      </c>
      <c r="V90" s="458">
        <f t="shared" si="22"/>
        <v>0</v>
      </c>
      <c r="W90" s="458">
        <f t="shared" si="22"/>
        <v>0</v>
      </c>
      <c r="X90" s="458">
        <f t="shared" si="22"/>
        <v>0</v>
      </c>
      <c r="Y90" s="458">
        <f t="shared" si="22"/>
        <v>0</v>
      </c>
      <c r="Z90" s="458">
        <f t="shared" si="22"/>
        <v>0</v>
      </c>
      <c r="AA90" s="458">
        <f t="shared" si="22"/>
        <v>0</v>
      </c>
      <c r="AB90" s="458">
        <f t="shared" si="22"/>
        <v>0</v>
      </c>
      <c r="AC90" s="458">
        <f t="shared" si="22"/>
        <v>0</v>
      </c>
      <c r="AD90" s="458">
        <f t="shared" si="22"/>
        <v>0</v>
      </c>
      <c r="AE90" s="458">
        <f t="shared" si="22"/>
        <v>0</v>
      </c>
      <c r="AF90" s="458">
        <f t="shared" si="22"/>
        <v>0</v>
      </c>
      <c r="AG90" s="458">
        <f t="shared" si="22"/>
        <v>0</v>
      </c>
      <c r="AH90" s="458">
        <f t="shared" si="22"/>
        <v>0</v>
      </c>
      <c r="AK90" s="63"/>
    </row>
    <row r="91" spans="1:37" hidden="1" x14ac:dyDescent="0.2">
      <c r="B91" s="459" t="s">
        <v>304</v>
      </c>
      <c r="C91" s="399" t="s">
        <v>311</v>
      </c>
      <c r="D91" s="458">
        <f t="shared" ref="D91:AH91" si="23">D90</f>
        <v>0</v>
      </c>
      <c r="E91" s="458">
        <f t="shared" si="23"/>
        <v>0</v>
      </c>
      <c r="F91" s="458">
        <f t="shared" si="23"/>
        <v>0</v>
      </c>
      <c r="G91" s="458">
        <f t="shared" si="23"/>
        <v>0</v>
      </c>
      <c r="H91" s="458">
        <f t="shared" si="23"/>
        <v>0</v>
      </c>
      <c r="I91" s="458">
        <f t="shared" si="23"/>
        <v>0</v>
      </c>
      <c r="J91" s="458">
        <f t="shared" si="23"/>
        <v>0</v>
      </c>
      <c r="K91" s="458">
        <f t="shared" si="23"/>
        <v>0</v>
      </c>
      <c r="L91" s="458">
        <f t="shared" si="23"/>
        <v>0</v>
      </c>
      <c r="M91" s="458">
        <f t="shared" si="23"/>
        <v>0</v>
      </c>
      <c r="N91" s="458">
        <f t="shared" si="23"/>
        <v>0</v>
      </c>
      <c r="O91" s="458">
        <f t="shared" si="23"/>
        <v>0</v>
      </c>
      <c r="P91" s="458">
        <f t="shared" si="23"/>
        <v>0</v>
      </c>
      <c r="Q91" s="458">
        <f t="shared" si="23"/>
        <v>0</v>
      </c>
      <c r="R91" s="458">
        <f t="shared" si="23"/>
        <v>0</v>
      </c>
      <c r="S91" s="458">
        <f t="shared" si="23"/>
        <v>0</v>
      </c>
      <c r="T91" s="458">
        <f t="shared" si="23"/>
        <v>0</v>
      </c>
      <c r="U91" s="458">
        <f t="shared" si="23"/>
        <v>0</v>
      </c>
      <c r="V91" s="458">
        <f t="shared" si="23"/>
        <v>0</v>
      </c>
      <c r="W91" s="458">
        <f t="shared" si="23"/>
        <v>0</v>
      </c>
      <c r="X91" s="458">
        <f t="shared" si="23"/>
        <v>0</v>
      </c>
      <c r="Y91" s="458">
        <f t="shared" si="23"/>
        <v>0</v>
      </c>
      <c r="Z91" s="458">
        <f t="shared" si="23"/>
        <v>0</v>
      </c>
      <c r="AA91" s="458">
        <f t="shared" si="23"/>
        <v>0</v>
      </c>
      <c r="AB91" s="458">
        <f t="shared" si="23"/>
        <v>0</v>
      </c>
      <c r="AC91" s="458">
        <f t="shared" si="23"/>
        <v>0</v>
      </c>
      <c r="AD91" s="458">
        <f t="shared" si="23"/>
        <v>0</v>
      </c>
      <c r="AE91" s="458">
        <f t="shared" si="23"/>
        <v>0</v>
      </c>
      <c r="AF91" s="458">
        <f t="shared" si="23"/>
        <v>0</v>
      </c>
      <c r="AG91" s="458">
        <f t="shared" si="23"/>
        <v>0</v>
      </c>
      <c r="AH91" s="458">
        <f t="shared" si="23"/>
        <v>0</v>
      </c>
      <c r="AK91" s="63"/>
    </row>
    <row r="92" spans="1:37" hidden="1" x14ac:dyDescent="0.2">
      <c r="B92" s="457"/>
      <c r="C92" s="399" t="s">
        <v>312</v>
      </c>
      <c r="D92" s="458">
        <f t="shared" ref="D92:AH92" si="24">IF(AND(D8-D7=0,COUNTA(D9:D12)&gt;0),1,0)</f>
        <v>0</v>
      </c>
      <c r="E92" s="458">
        <f t="shared" si="24"/>
        <v>0</v>
      </c>
      <c r="F92" s="458">
        <f t="shared" si="24"/>
        <v>0</v>
      </c>
      <c r="G92" s="458">
        <f t="shared" si="24"/>
        <v>0</v>
      </c>
      <c r="H92" s="458">
        <f t="shared" si="24"/>
        <v>0</v>
      </c>
      <c r="I92" s="458">
        <f t="shared" si="24"/>
        <v>0</v>
      </c>
      <c r="J92" s="458">
        <f t="shared" si="24"/>
        <v>0</v>
      </c>
      <c r="K92" s="458">
        <f t="shared" si="24"/>
        <v>0</v>
      </c>
      <c r="L92" s="458">
        <f t="shared" si="24"/>
        <v>0</v>
      </c>
      <c r="M92" s="458">
        <f t="shared" si="24"/>
        <v>0</v>
      </c>
      <c r="N92" s="458">
        <f t="shared" si="24"/>
        <v>0</v>
      </c>
      <c r="O92" s="458">
        <f t="shared" si="24"/>
        <v>0</v>
      </c>
      <c r="P92" s="458">
        <f t="shared" si="24"/>
        <v>0</v>
      </c>
      <c r="Q92" s="458">
        <f t="shared" si="24"/>
        <v>0</v>
      </c>
      <c r="R92" s="458">
        <f t="shared" si="24"/>
        <v>0</v>
      </c>
      <c r="S92" s="458">
        <f t="shared" si="24"/>
        <v>0</v>
      </c>
      <c r="T92" s="458">
        <f t="shared" si="24"/>
        <v>0</v>
      </c>
      <c r="U92" s="458">
        <f t="shared" si="24"/>
        <v>0</v>
      </c>
      <c r="V92" s="458">
        <f t="shared" si="24"/>
        <v>0</v>
      </c>
      <c r="W92" s="458">
        <f t="shared" si="24"/>
        <v>0</v>
      </c>
      <c r="X92" s="458">
        <f t="shared" si="24"/>
        <v>0</v>
      </c>
      <c r="Y92" s="458">
        <f t="shared" si="24"/>
        <v>0</v>
      </c>
      <c r="Z92" s="458">
        <f t="shared" si="24"/>
        <v>0</v>
      </c>
      <c r="AA92" s="458">
        <f t="shared" si="24"/>
        <v>0</v>
      </c>
      <c r="AB92" s="458">
        <f t="shared" si="24"/>
        <v>0</v>
      </c>
      <c r="AC92" s="458">
        <f t="shared" si="24"/>
        <v>0</v>
      </c>
      <c r="AD92" s="458">
        <f t="shared" si="24"/>
        <v>0</v>
      </c>
      <c r="AE92" s="458">
        <f t="shared" si="24"/>
        <v>0</v>
      </c>
      <c r="AF92" s="458">
        <f t="shared" si="24"/>
        <v>0</v>
      </c>
      <c r="AG92" s="458">
        <f t="shared" si="24"/>
        <v>0</v>
      </c>
      <c r="AH92" s="458">
        <f t="shared" si="24"/>
        <v>0</v>
      </c>
      <c r="AK92" s="63"/>
    </row>
    <row r="93" spans="1:37" hidden="1" x14ac:dyDescent="0.2">
      <c r="B93" s="457"/>
      <c r="C93" s="399" t="s">
        <v>311</v>
      </c>
      <c r="D93" s="458">
        <f t="shared" ref="D93:AH93" si="25">D92</f>
        <v>0</v>
      </c>
      <c r="E93" s="458">
        <f t="shared" si="25"/>
        <v>0</v>
      </c>
      <c r="F93" s="458">
        <f t="shared" si="25"/>
        <v>0</v>
      </c>
      <c r="G93" s="458">
        <f t="shared" si="25"/>
        <v>0</v>
      </c>
      <c r="H93" s="458">
        <f t="shared" si="25"/>
        <v>0</v>
      </c>
      <c r="I93" s="458">
        <f t="shared" si="25"/>
        <v>0</v>
      </c>
      <c r="J93" s="458">
        <f t="shared" si="25"/>
        <v>0</v>
      </c>
      <c r="K93" s="458">
        <f t="shared" si="25"/>
        <v>0</v>
      </c>
      <c r="L93" s="458">
        <f t="shared" si="25"/>
        <v>0</v>
      </c>
      <c r="M93" s="458">
        <f t="shared" si="25"/>
        <v>0</v>
      </c>
      <c r="N93" s="458">
        <f t="shared" si="25"/>
        <v>0</v>
      </c>
      <c r="O93" s="458">
        <f t="shared" si="25"/>
        <v>0</v>
      </c>
      <c r="P93" s="458">
        <f t="shared" si="25"/>
        <v>0</v>
      </c>
      <c r="Q93" s="458">
        <f t="shared" si="25"/>
        <v>0</v>
      </c>
      <c r="R93" s="458">
        <f t="shared" si="25"/>
        <v>0</v>
      </c>
      <c r="S93" s="458">
        <f t="shared" si="25"/>
        <v>0</v>
      </c>
      <c r="T93" s="458">
        <f t="shared" si="25"/>
        <v>0</v>
      </c>
      <c r="U93" s="458">
        <f t="shared" si="25"/>
        <v>0</v>
      </c>
      <c r="V93" s="458">
        <f t="shared" si="25"/>
        <v>0</v>
      </c>
      <c r="W93" s="458">
        <f t="shared" si="25"/>
        <v>0</v>
      </c>
      <c r="X93" s="458">
        <f t="shared" si="25"/>
        <v>0</v>
      </c>
      <c r="Y93" s="458">
        <f t="shared" si="25"/>
        <v>0</v>
      </c>
      <c r="Z93" s="458">
        <f t="shared" si="25"/>
        <v>0</v>
      </c>
      <c r="AA93" s="458">
        <f t="shared" si="25"/>
        <v>0</v>
      </c>
      <c r="AB93" s="458">
        <f t="shared" si="25"/>
        <v>0</v>
      </c>
      <c r="AC93" s="458">
        <f t="shared" si="25"/>
        <v>0</v>
      </c>
      <c r="AD93" s="458">
        <f t="shared" si="25"/>
        <v>0</v>
      </c>
      <c r="AE93" s="458">
        <f t="shared" si="25"/>
        <v>0</v>
      </c>
      <c r="AF93" s="458">
        <f t="shared" si="25"/>
        <v>0</v>
      </c>
      <c r="AG93" s="458">
        <f t="shared" si="25"/>
        <v>0</v>
      </c>
      <c r="AH93" s="458">
        <f t="shared" si="25"/>
        <v>0</v>
      </c>
      <c r="AK93" s="63"/>
    </row>
    <row r="94" spans="1:37" hidden="1" x14ac:dyDescent="0.2">
      <c r="B94" s="457"/>
      <c r="C94" s="399" t="s">
        <v>313</v>
      </c>
      <c r="D94" s="458">
        <f t="shared" ref="D94:AH94" si="26">IF(AND(D10-D9=0,COUNTA(D11:D12)&gt;0),1,0)</f>
        <v>0</v>
      </c>
      <c r="E94" s="458">
        <f t="shared" si="26"/>
        <v>0</v>
      </c>
      <c r="F94" s="458">
        <f t="shared" si="26"/>
        <v>0</v>
      </c>
      <c r="G94" s="458">
        <f t="shared" si="26"/>
        <v>0</v>
      </c>
      <c r="H94" s="458">
        <f t="shared" si="26"/>
        <v>0</v>
      </c>
      <c r="I94" s="458">
        <f t="shared" si="26"/>
        <v>0</v>
      </c>
      <c r="J94" s="458">
        <f t="shared" si="26"/>
        <v>0</v>
      </c>
      <c r="K94" s="458">
        <f t="shared" si="26"/>
        <v>0</v>
      </c>
      <c r="L94" s="458">
        <f t="shared" si="26"/>
        <v>0</v>
      </c>
      <c r="M94" s="458">
        <f t="shared" si="26"/>
        <v>0</v>
      </c>
      <c r="N94" s="458">
        <f t="shared" si="26"/>
        <v>0</v>
      </c>
      <c r="O94" s="458">
        <f t="shared" si="26"/>
        <v>0</v>
      </c>
      <c r="P94" s="458">
        <f t="shared" si="26"/>
        <v>0</v>
      </c>
      <c r="Q94" s="458">
        <f t="shared" si="26"/>
        <v>0</v>
      </c>
      <c r="R94" s="458">
        <f t="shared" si="26"/>
        <v>0</v>
      </c>
      <c r="S94" s="458">
        <f t="shared" si="26"/>
        <v>0</v>
      </c>
      <c r="T94" s="458">
        <f t="shared" si="26"/>
        <v>0</v>
      </c>
      <c r="U94" s="458">
        <f t="shared" si="26"/>
        <v>0</v>
      </c>
      <c r="V94" s="458">
        <f t="shared" si="26"/>
        <v>0</v>
      </c>
      <c r="W94" s="458">
        <f t="shared" si="26"/>
        <v>0</v>
      </c>
      <c r="X94" s="458">
        <f t="shared" si="26"/>
        <v>0</v>
      </c>
      <c r="Y94" s="458">
        <f t="shared" si="26"/>
        <v>0</v>
      </c>
      <c r="Z94" s="458">
        <f t="shared" si="26"/>
        <v>0</v>
      </c>
      <c r="AA94" s="458">
        <f t="shared" si="26"/>
        <v>0</v>
      </c>
      <c r="AB94" s="458">
        <f t="shared" si="26"/>
        <v>0</v>
      </c>
      <c r="AC94" s="458">
        <f t="shared" si="26"/>
        <v>0</v>
      </c>
      <c r="AD94" s="458">
        <f t="shared" si="26"/>
        <v>0</v>
      </c>
      <c r="AE94" s="458">
        <f t="shared" si="26"/>
        <v>0</v>
      </c>
      <c r="AF94" s="458">
        <f t="shared" si="26"/>
        <v>0</v>
      </c>
      <c r="AG94" s="458">
        <f t="shared" si="26"/>
        <v>0</v>
      </c>
      <c r="AH94" s="458">
        <f t="shared" si="26"/>
        <v>0</v>
      </c>
      <c r="AK94" s="63"/>
    </row>
    <row r="95" spans="1:37" customFormat="1" hidden="1" x14ac:dyDescent="0.2">
      <c r="A95" s="130"/>
      <c r="B95" s="457"/>
      <c r="C95" s="399" t="s">
        <v>311</v>
      </c>
      <c r="D95" s="458">
        <f t="shared" ref="D95:AH95" si="27">D94</f>
        <v>0</v>
      </c>
      <c r="E95" s="458">
        <f t="shared" si="27"/>
        <v>0</v>
      </c>
      <c r="F95" s="458">
        <f t="shared" si="27"/>
        <v>0</v>
      </c>
      <c r="G95" s="458">
        <f t="shared" si="27"/>
        <v>0</v>
      </c>
      <c r="H95" s="458">
        <f t="shared" si="27"/>
        <v>0</v>
      </c>
      <c r="I95" s="458">
        <f t="shared" si="27"/>
        <v>0</v>
      </c>
      <c r="J95" s="458">
        <f t="shared" si="27"/>
        <v>0</v>
      </c>
      <c r="K95" s="458">
        <f t="shared" si="27"/>
        <v>0</v>
      </c>
      <c r="L95" s="458">
        <f t="shared" si="27"/>
        <v>0</v>
      </c>
      <c r="M95" s="458">
        <f t="shared" si="27"/>
        <v>0</v>
      </c>
      <c r="N95" s="458">
        <f t="shared" si="27"/>
        <v>0</v>
      </c>
      <c r="O95" s="458">
        <f t="shared" si="27"/>
        <v>0</v>
      </c>
      <c r="P95" s="458">
        <f t="shared" si="27"/>
        <v>0</v>
      </c>
      <c r="Q95" s="458">
        <f t="shared" si="27"/>
        <v>0</v>
      </c>
      <c r="R95" s="458">
        <f t="shared" si="27"/>
        <v>0</v>
      </c>
      <c r="S95" s="458">
        <f t="shared" si="27"/>
        <v>0</v>
      </c>
      <c r="T95" s="458">
        <f t="shared" si="27"/>
        <v>0</v>
      </c>
      <c r="U95" s="458">
        <f t="shared" si="27"/>
        <v>0</v>
      </c>
      <c r="V95" s="458">
        <f t="shared" si="27"/>
        <v>0</v>
      </c>
      <c r="W95" s="458">
        <f t="shared" si="27"/>
        <v>0</v>
      </c>
      <c r="X95" s="458">
        <f t="shared" si="27"/>
        <v>0</v>
      </c>
      <c r="Y95" s="458">
        <f t="shared" si="27"/>
        <v>0</v>
      </c>
      <c r="Z95" s="458">
        <f t="shared" si="27"/>
        <v>0</v>
      </c>
      <c r="AA95" s="458">
        <f t="shared" si="27"/>
        <v>0</v>
      </c>
      <c r="AB95" s="458">
        <f t="shared" si="27"/>
        <v>0</v>
      </c>
      <c r="AC95" s="458">
        <f t="shared" si="27"/>
        <v>0</v>
      </c>
      <c r="AD95" s="458">
        <f t="shared" si="27"/>
        <v>0</v>
      </c>
      <c r="AE95" s="458">
        <f t="shared" si="27"/>
        <v>0</v>
      </c>
      <c r="AF95" s="458">
        <f t="shared" si="27"/>
        <v>0</v>
      </c>
      <c r="AG95" s="458">
        <f t="shared" si="27"/>
        <v>0</v>
      </c>
      <c r="AH95" s="458">
        <f t="shared" si="27"/>
        <v>0</v>
      </c>
      <c r="AI95" s="1"/>
      <c r="AJ95" s="1"/>
      <c r="AK95" s="63"/>
    </row>
    <row r="96" spans="1:37" customFormat="1" hidden="1" x14ac:dyDescent="0.2">
      <c r="A96" s="130"/>
      <c r="B96" s="457"/>
      <c r="C96" s="399" t="s">
        <v>314</v>
      </c>
      <c r="D96" s="460"/>
      <c r="E96" s="460"/>
      <c r="F96" s="460"/>
      <c r="G96" s="460"/>
      <c r="H96" s="460"/>
      <c r="I96" s="460"/>
      <c r="J96" s="460"/>
      <c r="K96" s="460"/>
      <c r="L96" s="460"/>
      <c r="M96" s="460"/>
      <c r="N96" s="460"/>
      <c r="O96" s="460"/>
      <c r="P96" s="460"/>
      <c r="Q96" s="460"/>
      <c r="R96" s="460"/>
      <c r="S96" s="460"/>
      <c r="T96" s="460"/>
      <c r="U96" s="460"/>
      <c r="V96" s="460"/>
      <c r="W96" s="460"/>
      <c r="X96" s="460"/>
      <c r="Y96" s="460"/>
      <c r="Z96" s="460"/>
      <c r="AA96" s="460"/>
      <c r="AB96" s="460"/>
      <c r="AC96" s="460"/>
      <c r="AD96" s="460"/>
      <c r="AE96" s="460"/>
      <c r="AF96" s="460"/>
      <c r="AG96" s="460"/>
      <c r="AH96" s="460"/>
      <c r="AI96" s="1"/>
      <c r="AJ96" s="1"/>
      <c r="AK96" s="63"/>
    </row>
    <row r="97" spans="1:37" customFormat="1" hidden="1" x14ac:dyDescent="0.2">
      <c r="A97" s="130"/>
      <c r="B97" s="457"/>
      <c r="C97" s="399" t="s">
        <v>314</v>
      </c>
      <c r="D97" s="461"/>
      <c r="E97" s="461"/>
      <c r="F97" s="461"/>
      <c r="G97" s="461"/>
      <c r="H97" s="461"/>
      <c r="I97" s="461"/>
      <c r="J97" s="461"/>
      <c r="K97" s="461"/>
      <c r="L97" s="461"/>
      <c r="M97" s="461"/>
      <c r="N97" s="461"/>
      <c r="O97" s="461"/>
      <c r="P97" s="461"/>
      <c r="Q97" s="461"/>
      <c r="R97" s="461"/>
      <c r="S97" s="461"/>
      <c r="T97" s="461"/>
      <c r="U97" s="461"/>
      <c r="V97" s="461"/>
      <c r="W97" s="461"/>
      <c r="X97" s="461"/>
      <c r="Y97" s="461"/>
      <c r="Z97" s="461"/>
      <c r="AA97" s="461"/>
      <c r="AB97" s="461"/>
      <c r="AC97" s="461"/>
      <c r="AD97" s="461"/>
      <c r="AE97" s="461"/>
      <c r="AF97" s="461"/>
      <c r="AG97" s="461"/>
      <c r="AH97" s="461"/>
      <c r="AI97" s="1"/>
      <c r="AJ97" s="1"/>
      <c r="AK97" s="63"/>
    </row>
    <row r="98" spans="1:37" customFormat="1" hidden="1" x14ac:dyDescent="0.2">
      <c r="A98" s="130"/>
      <c r="B98" s="457"/>
      <c r="C98" s="462" t="s">
        <v>315</v>
      </c>
      <c r="D98" s="463">
        <f t="shared" ref="D98:AH98" si="28">MAX(D90:D95)</f>
        <v>0</v>
      </c>
      <c r="E98" s="463">
        <f t="shared" si="28"/>
        <v>0</v>
      </c>
      <c r="F98" s="463">
        <f t="shared" si="28"/>
        <v>0</v>
      </c>
      <c r="G98" s="463">
        <f t="shared" si="28"/>
        <v>0</v>
      </c>
      <c r="H98" s="463">
        <f t="shared" si="28"/>
        <v>0</v>
      </c>
      <c r="I98" s="463">
        <f t="shared" si="28"/>
        <v>0</v>
      </c>
      <c r="J98" s="463">
        <f t="shared" si="28"/>
        <v>0</v>
      </c>
      <c r="K98" s="463">
        <f t="shared" si="28"/>
        <v>0</v>
      </c>
      <c r="L98" s="463">
        <f t="shared" si="28"/>
        <v>0</v>
      </c>
      <c r="M98" s="463">
        <f t="shared" si="28"/>
        <v>0</v>
      </c>
      <c r="N98" s="463">
        <f t="shared" si="28"/>
        <v>0</v>
      </c>
      <c r="O98" s="463">
        <f t="shared" si="28"/>
        <v>0</v>
      </c>
      <c r="P98" s="463">
        <f t="shared" si="28"/>
        <v>0</v>
      </c>
      <c r="Q98" s="463">
        <f t="shared" si="28"/>
        <v>0</v>
      </c>
      <c r="R98" s="463">
        <f t="shared" si="28"/>
        <v>0</v>
      </c>
      <c r="S98" s="463">
        <f t="shared" si="28"/>
        <v>0</v>
      </c>
      <c r="T98" s="463">
        <f t="shared" si="28"/>
        <v>0</v>
      </c>
      <c r="U98" s="463">
        <f t="shared" si="28"/>
        <v>0</v>
      </c>
      <c r="V98" s="463">
        <f t="shared" si="28"/>
        <v>0</v>
      </c>
      <c r="W98" s="463">
        <f t="shared" si="28"/>
        <v>0</v>
      </c>
      <c r="X98" s="463">
        <f t="shared" si="28"/>
        <v>0</v>
      </c>
      <c r="Y98" s="463">
        <f t="shared" si="28"/>
        <v>0</v>
      </c>
      <c r="Z98" s="463">
        <f t="shared" si="28"/>
        <v>0</v>
      </c>
      <c r="AA98" s="463">
        <f t="shared" si="28"/>
        <v>0</v>
      </c>
      <c r="AB98" s="463">
        <f t="shared" si="28"/>
        <v>0</v>
      </c>
      <c r="AC98" s="463">
        <f t="shared" si="28"/>
        <v>0</v>
      </c>
      <c r="AD98" s="463">
        <f t="shared" si="28"/>
        <v>0</v>
      </c>
      <c r="AE98" s="463">
        <f t="shared" si="28"/>
        <v>0</v>
      </c>
      <c r="AF98" s="463">
        <f t="shared" si="28"/>
        <v>0</v>
      </c>
      <c r="AG98" s="463">
        <f t="shared" si="28"/>
        <v>0</v>
      </c>
      <c r="AH98" s="463">
        <f t="shared" si="28"/>
        <v>0</v>
      </c>
      <c r="AI98" s="1"/>
      <c r="AJ98" s="1"/>
      <c r="AK98" s="63"/>
    </row>
    <row r="99" spans="1:37" customFormat="1" hidden="1" x14ac:dyDescent="0.2">
      <c r="A99" s="130"/>
      <c r="B99" s="457"/>
      <c r="C99" s="464"/>
      <c r="D99" s="465"/>
      <c r="E99" s="465"/>
      <c r="F99" s="465"/>
      <c r="G99" s="465"/>
      <c r="H99" s="465"/>
      <c r="I99" s="465"/>
      <c r="J99" s="465"/>
      <c r="K99" s="465"/>
      <c r="L99" s="465"/>
      <c r="M99" s="465"/>
      <c r="N99" s="465"/>
      <c r="O99" s="465"/>
      <c r="P99" s="465"/>
      <c r="Q99" s="465"/>
      <c r="R99" s="465"/>
      <c r="S99" s="465"/>
      <c r="T99" s="465"/>
      <c r="U99" s="465"/>
      <c r="V99" s="465"/>
      <c r="W99" s="465"/>
      <c r="X99" s="465"/>
      <c r="Y99" s="465"/>
      <c r="Z99" s="465"/>
      <c r="AA99" s="465"/>
      <c r="AB99" s="465"/>
      <c r="AC99" s="465"/>
      <c r="AD99" s="465"/>
      <c r="AE99" s="465"/>
      <c r="AF99" s="465"/>
      <c r="AG99" s="465"/>
      <c r="AH99" s="465"/>
      <c r="AI99" s="1"/>
      <c r="AJ99" s="1"/>
      <c r="AK99" s="63"/>
    </row>
    <row r="100" spans="1:37" customFormat="1" hidden="1" x14ac:dyDescent="0.2">
      <c r="A100" s="130"/>
      <c r="B100" s="466"/>
      <c r="C100" s="467" t="s">
        <v>316</v>
      </c>
      <c r="D100" s="468">
        <f>IF(AND(D109=0,D110&gt;0),1,0)</f>
        <v>0</v>
      </c>
      <c r="E100" s="468">
        <f t="shared" ref="E100:AH100" si="29">IF(AND(E109=0,E110&gt;0),1,0)</f>
        <v>0</v>
      </c>
      <c r="F100" s="468">
        <f t="shared" si="29"/>
        <v>0</v>
      </c>
      <c r="G100" s="468">
        <f t="shared" si="29"/>
        <v>0</v>
      </c>
      <c r="H100" s="468">
        <f t="shared" si="29"/>
        <v>0</v>
      </c>
      <c r="I100" s="468">
        <f t="shared" si="29"/>
        <v>0</v>
      </c>
      <c r="J100" s="468">
        <f t="shared" si="29"/>
        <v>0</v>
      </c>
      <c r="K100" s="468">
        <f t="shared" si="29"/>
        <v>0</v>
      </c>
      <c r="L100" s="468">
        <f t="shared" si="29"/>
        <v>0</v>
      </c>
      <c r="M100" s="468">
        <f t="shared" si="29"/>
        <v>0</v>
      </c>
      <c r="N100" s="468">
        <f t="shared" si="29"/>
        <v>0</v>
      </c>
      <c r="O100" s="468">
        <f t="shared" si="29"/>
        <v>0</v>
      </c>
      <c r="P100" s="468">
        <f t="shared" si="29"/>
        <v>0</v>
      </c>
      <c r="Q100" s="468">
        <f t="shared" si="29"/>
        <v>0</v>
      </c>
      <c r="R100" s="468">
        <f t="shared" si="29"/>
        <v>0</v>
      </c>
      <c r="S100" s="468">
        <f t="shared" si="29"/>
        <v>0</v>
      </c>
      <c r="T100" s="468">
        <f t="shared" si="29"/>
        <v>0</v>
      </c>
      <c r="U100" s="468">
        <f t="shared" si="29"/>
        <v>0</v>
      </c>
      <c r="V100" s="468">
        <f t="shared" si="29"/>
        <v>0</v>
      </c>
      <c r="W100" s="468">
        <f t="shared" si="29"/>
        <v>0</v>
      </c>
      <c r="X100" s="468">
        <f t="shared" si="29"/>
        <v>0</v>
      </c>
      <c r="Y100" s="468">
        <f t="shared" si="29"/>
        <v>0</v>
      </c>
      <c r="Z100" s="468">
        <f t="shared" si="29"/>
        <v>0</v>
      </c>
      <c r="AA100" s="468">
        <f t="shared" si="29"/>
        <v>0</v>
      </c>
      <c r="AB100" s="468">
        <f t="shared" si="29"/>
        <v>0</v>
      </c>
      <c r="AC100" s="468">
        <f t="shared" si="29"/>
        <v>0</v>
      </c>
      <c r="AD100" s="468">
        <f t="shared" si="29"/>
        <v>0</v>
      </c>
      <c r="AE100" s="468">
        <f t="shared" si="29"/>
        <v>0</v>
      </c>
      <c r="AF100" s="468">
        <f t="shared" si="29"/>
        <v>0</v>
      </c>
      <c r="AG100" s="468">
        <f t="shared" si="29"/>
        <v>0</v>
      </c>
      <c r="AH100" s="468">
        <f t="shared" si="29"/>
        <v>0</v>
      </c>
      <c r="AI100" s="1"/>
      <c r="AJ100" s="1"/>
      <c r="AK100" s="63"/>
    </row>
    <row r="101" spans="1:37" customFormat="1" hidden="1" x14ac:dyDescent="0.2">
      <c r="A101" s="130"/>
      <c r="B101" s="466"/>
      <c r="C101" s="467" t="s">
        <v>317</v>
      </c>
      <c r="D101" s="469">
        <f>IF(AND(D110&gt;0,D110&lt;D109),3,IF(AND(D109&gt;0,D110=0),1,0))*D$86</f>
        <v>0</v>
      </c>
      <c r="E101" s="469">
        <f t="shared" ref="E101:AH101" si="30">IF(AND(E110&gt;0,E110&lt;E109),3,IF(AND(E109&gt;0,E110=0),1,0))*E$86</f>
        <v>0</v>
      </c>
      <c r="F101" s="469">
        <f t="shared" si="30"/>
        <v>0</v>
      </c>
      <c r="G101" s="469">
        <f t="shared" si="30"/>
        <v>0</v>
      </c>
      <c r="H101" s="469">
        <f t="shared" si="30"/>
        <v>0</v>
      </c>
      <c r="I101" s="469">
        <f t="shared" si="30"/>
        <v>0</v>
      </c>
      <c r="J101" s="469">
        <f t="shared" si="30"/>
        <v>0</v>
      </c>
      <c r="K101" s="469">
        <f t="shared" si="30"/>
        <v>0</v>
      </c>
      <c r="L101" s="469">
        <f t="shared" si="30"/>
        <v>0</v>
      </c>
      <c r="M101" s="469">
        <f t="shared" si="30"/>
        <v>0</v>
      </c>
      <c r="N101" s="469">
        <f t="shared" si="30"/>
        <v>0</v>
      </c>
      <c r="O101" s="469">
        <f t="shared" si="30"/>
        <v>0</v>
      </c>
      <c r="P101" s="469">
        <f t="shared" si="30"/>
        <v>0</v>
      </c>
      <c r="Q101" s="469">
        <f t="shared" si="30"/>
        <v>0</v>
      </c>
      <c r="R101" s="469">
        <f t="shared" si="30"/>
        <v>0</v>
      </c>
      <c r="S101" s="469">
        <f t="shared" si="30"/>
        <v>0</v>
      </c>
      <c r="T101" s="469">
        <f t="shared" si="30"/>
        <v>0</v>
      </c>
      <c r="U101" s="469">
        <f t="shared" si="30"/>
        <v>0</v>
      </c>
      <c r="V101" s="469">
        <f t="shared" si="30"/>
        <v>0</v>
      </c>
      <c r="W101" s="469">
        <f t="shared" si="30"/>
        <v>0</v>
      </c>
      <c r="X101" s="469">
        <f t="shared" si="30"/>
        <v>0</v>
      </c>
      <c r="Y101" s="469">
        <f t="shared" si="30"/>
        <v>0</v>
      </c>
      <c r="Z101" s="469">
        <f t="shared" si="30"/>
        <v>0</v>
      </c>
      <c r="AA101" s="469">
        <f t="shared" si="30"/>
        <v>0</v>
      </c>
      <c r="AB101" s="469">
        <f t="shared" si="30"/>
        <v>0</v>
      </c>
      <c r="AC101" s="469">
        <f t="shared" si="30"/>
        <v>0</v>
      </c>
      <c r="AD101" s="469">
        <f t="shared" si="30"/>
        <v>0</v>
      </c>
      <c r="AE101" s="469">
        <f t="shared" si="30"/>
        <v>0</v>
      </c>
      <c r="AF101" s="469">
        <f t="shared" si="30"/>
        <v>0</v>
      </c>
      <c r="AG101" s="469">
        <f t="shared" si="30"/>
        <v>0</v>
      </c>
      <c r="AH101" s="469">
        <f t="shared" si="30"/>
        <v>0</v>
      </c>
      <c r="AI101" s="1"/>
      <c r="AJ101" s="1"/>
      <c r="AK101" s="63"/>
    </row>
    <row r="102" spans="1:37" customFormat="1" hidden="1" x14ac:dyDescent="0.2">
      <c r="A102" s="130"/>
      <c r="B102" s="466"/>
      <c r="C102" s="467" t="s">
        <v>318</v>
      </c>
      <c r="D102" s="470">
        <f t="shared" ref="D102:AH102" si="31">IF(AND(D111&gt;0,D111&lt;D110),3,IF(AND(D111=0,D112&gt;0),1,0))*D$86</f>
        <v>0</v>
      </c>
      <c r="E102" s="470">
        <f t="shared" si="31"/>
        <v>0</v>
      </c>
      <c r="F102" s="470">
        <f t="shared" si="31"/>
        <v>0</v>
      </c>
      <c r="G102" s="470">
        <f t="shared" si="31"/>
        <v>0</v>
      </c>
      <c r="H102" s="470">
        <f t="shared" si="31"/>
        <v>0</v>
      </c>
      <c r="I102" s="470">
        <f t="shared" si="31"/>
        <v>0</v>
      </c>
      <c r="J102" s="470">
        <f t="shared" si="31"/>
        <v>0</v>
      </c>
      <c r="K102" s="470">
        <f t="shared" si="31"/>
        <v>0</v>
      </c>
      <c r="L102" s="470">
        <f t="shared" si="31"/>
        <v>0</v>
      </c>
      <c r="M102" s="470">
        <f t="shared" si="31"/>
        <v>0</v>
      </c>
      <c r="N102" s="470">
        <f t="shared" si="31"/>
        <v>0</v>
      </c>
      <c r="O102" s="470">
        <f t="shared" si="31"/>
        <v>0</v>
      </c>
      <c r="P102" s="470">
        <f t="shared" si="31"/>
        <v>0</v>
      </c>
      <c r="Q102" s="470">
        <f t="shared" si="31"/>
        <v>0</v>
      </c>
      <c r="R102" s="470">
        <f t="shared" si="31"/>
        <v>0</v>
      </c>
      <c r="S102" s="470">
        <f t="shared" si="31"/>
        <v>0</v>
      </c>
      <c r="T102" s="470">
        <f t="shared" si="31"/>
        <v>0</v>
      </c>
      <c r="U102" s="470">
        <f t="shared" si="31"/>
        <v>0</v>
      </c>
      <c r="V102" s="470">
        <f t="shared" si="31"/>
        <v>0</v>
      </c>
      <c r="W102" s="470">
        <f t="shared" si="31"/>
        <v>0</v>
      </c>
      <c r="X102" s="470">
        <f t="shared" si="31"/>
        <v>0</v>
      </c>
      <c r="Y102" s="470">
        <f t="shared" si="31"/>
        <v>0</v>
      </c>
      <c r="Z102" s="470">
        <f t="shared" si="31"/>
        <v>0</v>
      </c>
      <c r="AA102" s="470">
        <f t="shared" si="31"/>
        <v>0</v>
      </c>
      <c r="AB102" s="470">
        <f t="shared" si="31"/>
        <v>0</v>
      </c>
      <c r="AC102" s="470">
        <f t="shared" si="31"/>
        <v>0</v>
      </c>
      <c r="AD102" s="470">
        <f t="shared" si="31"/>
        <v>0</v>
      </c>
      <c r="AE102" s="470">
        <f t="shared" si="31"/>
        <v>0</v>
      </c>
      <c r="AF102" s="470">
        <f t="shared" si="31"/>
        <v>0</v>
      </c>
      <c r="AG102" s="470">
        <f t="shared" si="31"/>
        <v>0</v>
      </c>
      <c r="AH102" s="470">
        <f t="shared" si="31"/>
        <v>0</v>
      </c>
      <c r="AI102" s="1"/>
      <c r="AJ102" s="1"/>
      <c r="AK102" s="63"/>
    </row>
    <row r="103" spans="1:37" customFormat="1" hidden="1" x14ac:dyDescent="0.2">
      <c r="A103" s="130"/>
      <c r="B103" s="466"/>
      <c r="C103" s="467" t="s">
        <v>319</v>
      </c>
      <c r="D103" s="469">
        <f>IF(AND(D112&gt;0,D112&lt;D111),3,IF(AND(D111&gt;0,D112=0),1,0))*D$86</f>
        <v>0</v>
      </c>
      <c r="E103" s="469">
        <f t="shared" ref="E103:AH103" si="32">IF(AND(E112&gt;0,E112&lt;E111),3,IF(AND(E111&gt;0,E112=0),1,0))*E$86</f>
        <v>0</v>
      </c>
      <c r="F103" s="469">
        <f t="shared" si="32"/>
        <v>0</v>
      </c>
      <c r="G103" s="469">
        <f t="shared" si="32"/>
        <v>0</v>
      </c>
      <c r="H103" s="469">
        <f t="shared" si="32"/>
        <v>0</v>
      </c>
      <c r="I103" s="469">
        <f t="shared" si="32"/>
        <v>0</v>
      </c>
      <c r="J103" s="469">
        <f t="shared" si="32"/>
        <v>0</v>
      </c>
      <c r="K103" s="469">
        <f t="shared" si="32"/>
        <v>0</v>
      </c>
      <c r="L103" s="469">
        <f t="shared" si="32"/>
        <v>0</v>
      </c>
      <c r="M103" s="469">
        <f t="shared" si="32"/>
        <v>0</v>
      </c>
      <c r="N103" s="469">
        <f t="shared" si="32"/>
        <v>0</v>
      </c>
      <c r="O103" s="469">
        <f t="shared" si="32"/>
        <v>0</v>
      </c>
      <c r="P103" s="469">
        <f t="shared" si="32"/>
        <v>0</v>
      </c>
      <c r="Q103" s="469">
        <f t="shared" si="32"/>
        <v>0</v>
      </c>
      <c r="R103" s="469">
        <f t="shared" si="32"/>
        <v>0</v>
      </c>
      <c r="S103" s="469">
        <f t="shared" si="32"/>
        <v>0</v>
      </c>
      <c r="T103" s="469">
        <f t="shared" si="32"/>
        <v>0</v>
      </c>
      <c r="U103" s="469">
        <f t="shared" si="32"/>
        <v>0</v>
      </c>
      <c r="V103" s="469">
        <f t="shared" si="32"/>
        <v>0</v>
      </c>
      <c r="W103" s="469">
        <f t="shared" si="32"/>
        <v>0</v>
      </c>
      <c r="X103" s="469">
        <f t="shared" si="32"/>
        <v>0</v>
      </c>
      <c r="Y103" s="469">
        <f t="shared" si="32"/>
        <v>0</v>
      </c>
      <c r="Z103" s="469">
        <f t="shared" si="32"/>
        <v>0</v>
      </c>
      <c r="AA103" s="469">
        <f t="shared" si="32"/>
        <v>0</v>
      </c>
      <c r="AB103" s="469">
        <f t="shared" si="32"/>
        <v>0</v>
      </c>
      <c r="AC103" s="469">
        <f t="shared" si="32"/>
        <v>0</v>
      </c>
      <c r="AD103" s="469">
        <f t="shared" si="32"/>
        <v>0</v>
      </c>
      <c r="AE103" s="469">
        <f t="shared" si="32"/>
        <v>0</v>
      </c>
      <c r="AF103" s="469">
        <f t="shared" si="32"/>
        <v>0</v>
      </c>
      <c r="AG103" s="469">
        <f t="shared" si="32"/>
        <v>0</v>
      </c>
      <c r="AH103" s="469">
        <f t="shared" si="32"/>
        <v>0</v>
      </c>
      <c r="AI103" s="1"/>
      <c r="AJ103" s="1"/>
      <c r="AK103" s="63"/>
    </row>
    <row r="104" spans="1:37" customFormat="1" hidden="1" x14ac:dyDescent="0.2">
      <c r="A104" s="130"/>
      <c r="B104" s="471" t="s">
        <v>320</v>
      </c>
      <c r="C104" s="467" t="s">
        <v>321</v>
      </c>
      <c r="D104" s="470">
        <f>IF(AND(D113&gt;0,D113&lt;D112),3,IF(AND(D113=0,D114&gt;0),1,0))*D$86</f>
        <v>0</v>
      </c>
      <c r="E104" s="470">
        <f t="shared" ref="E104:AH104" si="33">IF(AND(E113&gt;0,E113&lt;E112),3,IF(AND(E113=0,E114&gt;0),1,0))*E$86</f>
        <v>0</v>
      </c>
      <c r="F104" s="470">
        <f t="shared" si="33"/>
        <v>0</v>
      </c>
      <c r="G104" s="470">
        <f t="shared" si="33"/>
        <v>0</v>
      </c>
      <c r="H104" s="470">
        <f t="shared" si="33"/>
        <v>0</v>
      </c>
      <c r="I104" s="470">
        <f t="shared" si="33"/>
        <v>0</v>
      </c>
      <c r="J104" s="470">
        <f t="shared" si="33"/>
        <v>0</v>
      </c>
      <c r="K104" s="470">
        <f t="shared" si="33"/>
        <v>0</v>
      </c>
      <c r="L104" s="470">
        <f t="shared" si="33"/>
        <v>0</v>
      </c>
      <c r="M104" s="470">
        <f t="shared" si="33"/>
        <v>0</v>
      </c>
      <c r="N104" s="470">
        <f t="shared" si="33"/>
        <v>0</v>
      </c>
      <c r="O104" s="470">
        <f t="shared" si="33"/>
        <v>0</v>
      </c>
      <c r="P104" s="470">
        <f t="shared" si="33"/>
        <v>0</v>
      </c>
      <c r="Q104" s="470">
        <f t="shared" si="33"/>
        <v>0</v>
      </c>
      <c r="R104" s="470">
        <f t="shared" si="33"/>
        <v>0</v>
      </c>
      <c r="S104" s="470">
        <f t="shared" si="33"/>
        <v>0</v>
      </c>
      <c r="T104" s="470">
        <f t="shared" si="33"/>
        <v>0</v>
      </c>
      <c r="U104" s="470">
        <f t="shared" si="33"/>
        <v>0</v>
      </c>
      <c r="V104" s="470">
        <f t="shared" si="33"/>
        <v>0</v>
      </c>
      <c r="W104" s="470">
        <f t="shared" si="33"/>
        <v>0</v>
      </c>
      <c r="X104" s="470">
        <f t="shared" si="33"/>
        <v>0</v>
      </c>
      <c r="Y104" s="470">
        <f t="shared" si="33"/>
        <v>0</v>
      </c>
      <c r="Z104" s="470">
        <f t="shared" si="33"/>
        <v>0</v>
      </c>
      <c r="AA104" s="470">
        <f t="shared" si="33"/>
        <v>0</v>
      </c>
      <c r="AB104" s="470">
        <f t="shared" si="33"/>
        <v>0</v>
      </c>
      <c r="AC104" s="470">
        <f t="shared" si="33"/>
        <v>0</v>
      </c>
      <c r="AD104" s="470">
        <f t="shared" si="33"/>
        <v>0</v>
      </c>
      <c r="AE104" s="470">
        <f t="shared" si="33"/>
        <v>0</v>
      </c>
      <c r="AF104" s="470">
        <f t="shared" si="33"/>
        <v>0</v>
      </c>
      <c r="AG104" s="470">
        <f t="shared" si="33"/>
        <v>0</v>
      </c>
      <c r="AH104" s="470">
        <f t="shared" si="33"/>
        <v>0</v>
      </c>
      <c r="AI104" s="1"/>
      <c r="AJ104" s="1"/>
      <c r="AK104" s="63"/>
    </row>
    <row r="105" spans="1:37" customFormat="1" hidden="1" x14ac:dyDescent="0.2">
      <c r="A105" s="130"/>
      <c r="B105" s="466"/>
      <c r="C105" s="467" t="s">
        <v>322</v>
      </c>
      <c r="D105" s="469">
        <f>IF(AND(D114&gt;0,D114&lt;D113),3,IF(AND(D113&gt;0,D114=0),1,0))*D$86</f>
        <v>0</v>
      </c>
      <c r="E105" s="469">
        <f t="shared" ref="E105:AH105" si="34">IF(AND(E114&gt;0,E114&lt;E113),3,IF(AND(E113&gt;0,E114=0),1,0))*E$86</f>
        <v>0</v>
      </c>
      <c r="F105" s="469">
        <f t="shared" si="34"/>
        <v>0</v>
      </c>
      <c r="G105" s="469">
        <f t="shared" si="34"/>
        <v>0</v>
      </c>
      <c r="H105" s="469">
        <f t="shared" si="34"/>
        <v>0</v>
      </c>
      <c r="I105" s="469">
        <f t="shared" si="34"/>
        <v>0</v>
      </c>
      <c r="J105" s="469">
        <f t="shared" si="34"/>
        <v>0</v>
      </c>
      <c r="K105" s="469">
        <f t="shared" si="34"/>
        <v>0</v>
      </c>
      <c r="L105" s="469">
        <f t="shared" si="34"/>
        <v>0</v>
      </c>
      <c r="M105" s="469">
        <f t="shared" si="34"/>
        <v>0</v>
      </c>
      <c r="N105" s="469">
        <f t="shared" si="34"/>
        <v>0</v>
      </c>
      <c r="O105" s="469">
        <f t="shared" si="34"/>
        <v>0</v>
      </c>
      <c r="P105" s="469">
        <f t="shared" si="34"/>
        <v>0</v>
      </c>
      <c r="Q105" s="469">
        <f t="shared" si="34"/>
        <v>0</v>
      </c>
      <c r="R105" s="469">
        <f t="shared" si="34"/>
        <v>0</v>
      </c>
      <c r="S105" s="469">
        <f t="shared" si="34"/>
        <v>0</v>
      </c>
      <c r="T105" s="469">
        <f t="shared" si="34"/>
        <v>0</v>
      </c>
      <c r="U105" s="469">
        <f t="shared" si="34"/>
        <v>0</v>
      </c>
      <c r="V105" s="469">
        <f t="shared" si="34"/>
        <v>0</v>
      </c>
      <c r="W105" s="469">
        <f t="shared" si="34"/>
        <v>0</v>
      </c>
      <c r="X105" s="469">
        <f t="shared" si="34"/>
        <v>0</v>
      </c>
      <c r="Y105" s="469">
        <f t="shared" si="34"/>
        <v>0</v>
      </c>
      <c r="Z105" s="469">
        <f t="shared" si="34"/>
        <v>0</v>
      </c>
      <c r="AA105" s="469">
        <f t="shared" si="34"/>
        <v>0</v>
      </c>
      <c r="AB105" s="469">
        <f t="shared" si="34"/>
        <v>0</v>
      </c>
      <c r="AC105" s="469">
        <f t="shared" si="34"/>
        <v>0</v>
      </c>
      <c r="AD105" s="469">
        <f t="shared" si="34"/>
        <v>0</v>
      </c>
      <c r="AE105" s="469">
        <f t="shared" si="34"/>
        <v>0</v>
      </c>
      <c r="AF105" s="469">
        <f t="shared" si="34"/>
        <v>0</v>
      </c>
      <c r="AG105" s="469">
        <f t="shared" si="34"/>
        <v>0</v>
      </c>
      <c r="AH105" s="469">
        <f t="shared" si="34"/>
        <v>0</v>
      </c>
      <c r="AI105" s="1"/>
      <c r="AJ105" s="1"/>
      <c r="AK105" s="63"/>
    </row>
    <row r="106" spans="1:37" customFormat="1" hidden="1" x14ac:dyDescent="0.2">
      <c r="A106" s="130"/>
      <c r="B106" s="466"/>
      <c r="C106" s="467" t="s">
        <v>323</v>
      </c>
      <c r="D106" s="470">
        <f>IF(AND(D115&gt;0,D115&lt;D114),3,IF(AND(D115=0,D116&gt;0),1,0))*D$86</f>
        <v>0</v>
      </c>
      <c r="E106" s="470">
        <f t="shared" ref="E106:AH106" si="35">IF(AND(E115&gt;0,E115&lt;E114),3,IF(AND(E115=0,E116&gt;0),1,0))*E$86</f>
        <v>0</v>
      </c>
      <c r="F106" s="470">
        <f t="shared" si="35"/>
        <v>0</v>
      </c>
      <c r="G106" s="470">
        <f t="shared" si="35"/>
        <v>0</v>
      </c>
      <c r="H106" s="470">
        <f t="shared" si="35"/>
        <v>0</v>
      </c>
      <c r="I106" s="470">
        <f t="shared" si="35"/>
        <v>0</v>
      </c>
      <c r="J106" s="470">
        <f t="shared" si="35"/>
        <v>0</v>
      </c>
      <c r="K106" s="470">
        <f t="shared" si="35"/>
        <v>0</v>
      </c>
      <c r="L106" s="470">
        <f t="shared" si="35"/>
        <v>0</v>
      </c>
      <c r="M106" s="470">
        <f t="shared" si="35"/>
        <v>0</v>
      </c>
      <c r="N106" s="470">
        <f t="shared" si="35"/>
        <v>0</v>
      </c>
      <c r="O106" s="470">
        <f t="shared" si="35"/>
        <v>0</v>
      </c>
      <c r="P106" s="470">
        <f t="shared" si="35"/>
        <v>0</v>
      </c>
      <c r="Q106" s="470">
        <f t="shared" si="35"/>
        <v>0</v>
      </c>
      <c r="R106" s="470">
        <f t="shared" si="35"/>
        <v>0</v>
      </c>
      <c r="S106" s="470">
        <f t="shared" si="35"/>
        <v>0</v>
      </c>
      <c r="T106" s="470">
        <f t="shared" si="35"/>
        <v>0</v>
      </c>
      <c r="U106" s="470">
        <f t="shared" si="35"/>
        <v>0</v>
      </c>
      <c r="V106" s="470">
        <f t="shared" si="35"/>
        <v>0</v>
      </c>
      <c r="W106" s="470">
        <f t="shared" si="35"/>
        <v>0</v>
      </c>
      <c r="X106" s="470">
        <f t="shared" si="35"/>
        <v>0</v>
      </c>
      <c r="Y106" s="470">
        <f t="shared" si="35"/>
        <v>0</v>
      </c>
      <c r="Z106" s="470">
        <f t="shared" si="35"/>
        <v>0</v>
      </c>
      <c r="AA106" s="470">
        <f t="shared" si="35"/>
        <v>0</v>
      </c>
      <c r="AB106" s="470">
        <f t="shared" si="35"/>
        <v>0</v>
      </c>
      <c r="AC106" s="470">
        <f t="shared" si="35"/>
        <v>0</v>
      </c>
      <c r="AD106" s="470">
        <f t="shared" si="35"/>
        <v>0</v>
      </c>
      <c r="AE106" s="470">
        <f t="shared" si="35"/>
        <v>0</v>
      </c>
      <c r="AF106" s="470">
        <f t="shared" si="35"/>
        <v>0</v>
      </c>
      <c r="AG106" s="470">
        <f t="shared" si="35"/>
        <v>0</v>
      </c>
      <c r="AH106" s="470">
        <f t="shared" si="35"/>
        <v>0</v>
      </c>
      <c r="AI106" s="1"/>
      <c r="AJ106" s="1"/>
      <c r="AK106" s="63"/>
    </row>
    <row r="107" spans="1:37" customFormat="1" hidden="1" x14ac:dyDescent="0.2">
      <c r="A107" s="130"/>
      <c r="B107" s="466"/>
      <c r="C107" s="467" t="s">
        <v>324</v>
      </c>
      <c r="D107" s="469">
        <f>IF(AND(D116&gt;0,D116&lt;D115),3,IF(AND(D115&gt;0,D116=0),1,0))*D$86</f>
        <v>0</v>
      </c>
      <c r="E107" s="469">
        <f t="shared" ref="E107:AH107" si="36">IF(AND(E116&gt;0,E116&lt;E115),3,IF(AND(E115&gt;0,E116=0),1,0))*E$86</f>
        <v>0</v>
      </c>
      <c r="F107" s="469">
        <f t="shared" si="36"/>
        <v>0</v>
      </c>
      <c r="G107" s="469">
        <f t="shared" si="36"/>
        <v>0</v>
      </c>
      <c r="H107" s="469">
        <f t="shared" si="36"/>
        <v>0</v>
      </c>
      <c r="I107" s="469">
        <f t="shared" si="36"/>
        <v>0</v>
      </c>
      <c r="J107" s="469">
        <f t="shared" si="36"/>
        <v>0</v>
      </c>
      <c r="K107" s="469">
        <f t="shared" si="36"/>
        <v>0</v>
      </c>
      <c r="L107" s="469">
        <f t="shared" si="36"/>
        <v>0</v>
      </c>
      <c r="M107" s="469">
        <f t="shared" si="36"/>
        <v>0</v>
      </c>
      <c r="N107" s="469">
        <f t="shared" si="36"/>
        <v>0</v>
      </c>
      <c r="O107" s="469">
        <f t="shared" si="36"/>
        <v>0</v>
      </c>
      <c r="P107" s="469">
        <f t="shared" si="36"/>
        <v>0</v>
      </c>
      <c r="Q107" s="469">
        <f t="shared" si="36"/>
        <v>0</v>
      </c>
      <c r="R107" s="469">
        <f t="shared" si="36"/>
        <v>0</v>
      </c>
      <c r="S107" s="469">
        <f t="shared" si="36"/>
        <v>0</v>
      </c>
      <c r="T107" s="469">
        <f t="shared" si="36"/>
        <v>0</v>
      </c>
      <c r="U107" s="469">
        <f t="shared" si="36"/>
        <v>0</v>
      </c>
      <c r="V107" s="469">
        <f t="shared" si="36"/>
        <v>0</v>
      </c>
      <c r="W107" s="469">
        <f t="shared" si="36"/>
        <v>0</v>
      </c>
      <c r="X107" s="469">
        <f t="shared" si="36"/>
        <v>0</v>
      </c>
      <c r="Y107" s="469">
        <f t="shared" si="36"/>
        <v>0</v>
      </c>
      <c r="Z107" s="469">
        <f t="shared" si="36"/>
        <v>0</v>
      </c>
      <c r="AA107" s="469">
        <f t="shared" si="36"/>
        <v>0</v>
      </c>
      <c r="AB107" s="469">
        <f t="shared" si="36"/>
        <v>0</v>
      </c>
      <c r="AC107" s="469">
        <f t="shared" si="36"/>
        <v>0</v>
      </c>
      <c r="AD107" s="469">
        <f t="shared" si="36"/>
        <v>0</v>
      </c>
      <c r="AE107" s="469">
        <f t="shared" si="36"/>
        <v>0</v>
      </c>
      <c r="AF107" s="469">
        <f t="shared" si="36"/>
        <v>0</v>
      </c>
      <c r="AG107" s="469">
        <f t="shared" si="36"/>
        <v>0</v>
      </c>
      <c r="AH107" s="469">
        <f t="shared" si="36"/>
        <v>0</v>
      </c>
      <c r="AI107" s="1"/>
      <c r="AJ107" s="1"/>
      <c r="AK107" s="63"/>
    </row>
    <row r="108" spans="1:37" customFormat="1" hidden="1" x14ac:dyDescent="0.2">
      <c r="A108" s="130"/>
      <c r="B108" s="5"/>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63"/>
    </row>
    <row r="109" spans="1:37" customFormat="1" hidden="1" x14ac:dyDescent="0.2">
      <c r="A109" s="130"/>
      <c r="C109" s="472" t="s">
        <v>316</v>
      </c>
      <c r="D109" s="473">
        <f>ROUND(D5*24,2)</f>
        <v>0</v>
      </c>
      <c r="E109" s="473">
        <f t="shared" ref="E109:AH116" si="37">ROUND(E5*24,2)</f>
        <v>0</v>
      </c>
      <c r="F109" s="473">
        <f t="shared" si="37"/>
        <v>0</v>
      </c>
      <c r="G109" s="473">
        <f t="shared" si="37"/>
        <v>0</v>
      </c>
      <c r="H109" s="473">
        <f t="shared" si="37"/>
        <v>0</v>
      </c>
      <c r="I109" s="473">
        <f t="shared" si="37"/>
        <v>0</v>
      </c>
      <c r="J109" s="473">
        <f t="shared" si="37"/>
        <v>0</v>
      </c>
      <c r="K109" s="473">
        <f t="shared" si="37"/>
        <v>0</v>
      </c>
      <c r="L109" s="473">
        <f t="shared" si="37"/>
        <v>0</v>
      </c>
      <c r="M109" s="473">
        <f t="shared" si="37"/>
        <v>0</v>
      </c>
      <c r="N109" s="473">
        <f t="shared" si="37"/>
        <v>0</v>
      </c>
      <c r="O109" s="473">
        <f t="shared" si="37"/>
        <v>0</v>
      </c>
      <c r="P109" s="473">
        <f t="shared" si="37"/>
        <v>0</v>
      </c>
      <c r="Q109" s="473">
        <f t="shared" si="37"/>
        <v>0</v>
      </c>
      <c r="R109" s="473">
        <f t="shared" si="37"/>
        <v>0</v>
      </c>
      <c r="S109" s="473">
        <f t="shared" si="37"/>
        <v>0</v>
      </c>
      <c r="T109" s="473">
        <f t="shared" si="37"/>
        <v>0</v>
      </c>
      <c r="U109" s="473">
        <f t="shared" si="37"/>
        <v>0</v>
      </c>
      <c r="V109" s="473">
        <f t="shared" si="37"/>
        <v>0</v>
      </c>
      <c r="W109" s="473">
        <f t="shared" si="37"/>
        <v>0</v>
      </c>
      <c r="X109" s="473">
        <f t="shared" si="37"/>
        <v>0</v>
      </c>
      <c r="Y109" s="473">
        <f t="shared" si="37"/>
        <v>0</v>
      </c>
      <c r="Z109" s="473">
        <f t="shared" si="37"/>
        <v>0</v>
      </c>
      <c r="AA109" s="473">
        <f t="shared" si="37"/>
        <v>0</v>
      </c>
      <c r="AB109" s="473">
        <f t="shared" si="37"/>
        <v>0</v>
      </c>
      <c r="AC109" s="473">
        <f t="shared" si="37"/>
        <v>0</v>
      </c>
      <c r="AD109" s="473">
        <f t="shared" si="37"/>
        <v>0</v>
      </c>
      <c r="AE109" s="473">
        <f t="shared" si="37"/>
        <v>0</v>
      </c>
      <c r="AF109" s="473">
        <f t="shared" si="37"/>
        <v>0</v>
      </c>
      <c r="AG109" s="473">
        <f t="shared" si="37"/>
        <v>0</v>
      </c>
      <c r="AH109" s="474">
        <f t="shared" si="37"/>
        <v>0</v>
      </c>
      <c r="AI109" s="1"/>
      <c r="AJ109" s="1"/>
      <c r="AK109" s="63"/>
    </row>
    <row r="110" spans="1:37" customFormat="1" hidden="1" x14ac:dyDescent="0.2">
      <c r="A110" s="130"/>
      <c r="B110" s="5"/>
      <c r="C110" s="475" t="s">
        <v>317</v>
      </c>
      <c r="D110" s="476">
        <f t="shared" ref="D110:S116" si="38">ROUND(D6*24,2)</f>
        <v>0</v>
      </c>
      <c r="E110" s="476">
        <f t="shared" si="38"/>
        <v>0</v>
      </c>
      <c r="F110" s="476">
        <f t="shared" si="38"/>
        <v>0</v>
      </c>
      <c r="G110" s="476">
        <f t="shared" si="38"/>
        <v>0</v>
      </c>
      <c r="H110" s="476">
        <f t="shared" si="38"/>
        <v>0</v>
      </c>
      <c r="I110" s="476">
        <f t="shared" si="38"/>
        <v>0</v>
      </c>
      <c r="J110" s="476">
        <f t="shared" si="38"/>
        <v>0</v>
      </c>
      <c r="K110" s="476">
        <f t="shared" si="38"/>
        <v>0</v>
      </c>
      <c r="L110" s="476">
        <f t="shared" si="38"/>
        <v>0</v>
      </c>
      <c r="M110" s="476">
        <f t="shared" si="38"/>
        <v>0</v>
      </c>
      <c r="N110" s="476">
        <f t="shared" si="38"/>
        <v>0</v>
      </c>
      <c r="O110" s="476">
        <f t="shared" si="38"/>
        <v>0</v>
      </c>
      <c r="P110" s="476">
        <f t="shared" si="38"/>
        <v>0</v>
      </c>
      <c r="Q110" s="476">
        <f t="shared" si="38"/>
        <v>0</v>
      </c>
      <c r="R110" s="476">
        <f t="shared" si="38"/>
        <v>0</v>
      </c>
      <c r="S110" s="476">
        <f t="shared" si="38"/>
        <v>0</v>
      </c>
      <c r="T110" s="476">
        <f t="shared" si="37"/>
        <v>0</v>
      </c>
      <c r="U110" s="476">
        <f t="shared" si="37"/>
        <v>0</v>
      </c>
      <c r="V110" s="476">
        <f t="shared" si="37"/>
        <v>0</v>
      </c>
      <c r="W110" s="476">
        <f t="shared" si="37"/>
        <v>0</v>
      </c>
      <c r="X110" s="476">
        <f t="shared" si="37"/>
        <v>0</v>
      </c>
      <c r="Y110" s="476">
        <f t="shared" si="37"/>
        <v>0</v>
      </c>
      <c r="Z110" s="476">
        <f t="shared" si="37"/>
        <v>0</v>
      </c>
      <c r="AA110" s="476">
        <f t="shared" si="37"/>
        <v>0</v>
      </c>
      <c r="AB110" s="476">
        <f t="shared" si="37"/>
        <v>0</v>
      </c>
      <c r="AC110" s="476">
        <f t="shared" si="37"/>
        <v>0</v>
      </c>
      <c r="AD110" s="476">
        <f t="shared" si="37"/>
        <v>0</v>
      </c>
      <c r="AE110" s="476">
        <f t="shared" si="37"/>
        <v>0</v>
      </c>
      <c r="AF110" s="476">
        <f t="shared" si="37"/>
        <v>0</v>
      </c>
      <c r="AG110" s="476">
        <f t="shared" si="37"/>
        <v>0</v>
      </c>
      <c r="AH110" s="477">
        <f t="shared" si="37"/>
        <v>0</v>
      </c>
      <c r="AI110" s="1"/>
      <c r="AJ110" s="1"/>
      <c r="AK110" s="63"/>
    </row>
    <row r="111" spans="1:37" customFormat="1" hidden="1" x14ac:dyDescent="0.2">
      <c r="A111" s="130"/>
      <c r="B111" s="23" t="s">
        <v>325</v>
      </c>
      <c r="C111" s="475" t="s">
        <v>318</v>
      </c>
      <c r="D111" s="476">
        <f t="shared" si="38"/>
        <v>0</v>
      </c>
      <c r="E111" s="476">
        <f t="shared" si="37"/>
        <v>0</v>
      </c>
      <c r="F111" s="476">
        <f t="shared" si="37"/>
        <v>0</v>
      </c>
      <c r="G111" s="476">
        <f t="shared" si="37"/>
        <v>0</v>
      </c>
      <c r="H111" s="476">
        <f t="shared" si="37"/>
        <v>0</v>
      </c>
      <c r="I111" s="476">
        <f t="shared" si="37"/>
        <v>0</v>
      </c>
      <c r="J111" s="476">
        <f t="shared" si="37"/>
        <v>0</v>
      </c>
      <c r="K111" s="476">
        <f t="shared" si="37"/>
        <v>0</v>
      </c>
      <c r="L111" s="476">
        <f t="shared" si="37"/>
        <v>0</v>
      </c>
      <c r="M111" s="476">
        <f t="shared" si="37"/>
        <v>0</v>
      </c>
      <c r="N111" s="476">
        <f t="shared" si="37"/>
        <v>0</v>
      </c>
      <c r="O111" s="476">
        <f t="shared" si="37"/>
        <v>0</v>
      </c>
      <c r="P111" s="476">
        <f t="shared" si="37"/>
        <v>0</v>
      </c>
      <c r="Q111" s="476">
        <f t="shared" si="37"/>
        <v>0</v>
      </c>
      <c r="R111" s="476">
        <f t="shared" si="37"/>
        <v>0</v>
      </c>
      <c r="S111" s="476">
        <f t="shared" si="37"/>
        <v>0</v>
      </c>
      <c r="T111" s="476">
        <f t="shared" si="37"/>
        <v>0</v>
      </c>
      <c r="U111" s="476">
        <f t="shared" si="37"/>
        <v>0</v>
      </c>
      <c r="V111" s="476">
        <f t="shared" si="37"/>
        <v>0</v>
      </c>
      <c r="W111" s="476">
        <f t="shared" si="37"/>
        <v>0</v>
      </c>
      <c r="X111" s="476">
        <f t="shared" si="37"/>
        <v>0</v>
      </c>
      <c r="Y111" s="476">
        <f t="shared" si="37"/>
        <v>0</v>
      </c>
      <c r="Z111" s="476">
        <f t="shared" si="37"/>
        <v>0</v>
      </c>
      <c r="AA111" s="476">
        <f t="shared" si="37"/>
        <v>0</v>
      </c>
      <c r="AB111" s="476">
        <f t="shared" si="37"/>
        <v>0</v>
      </c>
      <c r="AC111" s="476">
        <f t="shared" si="37"/>
        <v>0</v>
      </c>
      <c r="AD111" s="476">
        <f t="shared" si="37"/>
        <v>0</v>
      </c>
      <c r="AE111" s="476">
        <f t="shared" si="37"/>
        <v>0</v>
      </c>
      <c r="AF111" s="476">
        <f t="shared" si="37"/>
        <v>0</v>
      </c>
      <c r="AG111" s="476">
        <f t="shared" si="37"/>
        <v>0</v>
      </c>
      <c r="AH111" s="477">
        <f t="shared" si="37"/>
        <v>0</v>
      </c>
      <c r="AI111" s="1"/>
      <c r="AJ111" s="1"/>
      <c r="AK111" s="63"/>
    </row>
    <row r="112" spans="1:37" customFormat="1" hidden="1" x14ac:dyDescent="0.2">
      <c r="A112" s="130"/>
      <c r="B112" s="5"/>
      <c r="C112" s="475" t="s">
        <v>319</v>
      </c>
      <c r="D112" s="476">
        <f t="shared" si="38"/>
        <v>0</v>
      </c>
      <c r="E112" s="476">
        <f t="shared" si="37"/>
        <v>0</v>
      </c>
      <c r="F112" s="476">
        <f t="shared" si="37"/>
        <v>0</v>
      </c>
      <c r="G112" s="476">
        <f t="shared" si="37"/>
        <v>0</v>
      </c>
      <c r="H112" s="476">
        <f t="shared" si="37"/>
        <v>0</v>
      </c>
      <c r="I112" s="476">
        <f t="shared" si="37"/>
        <v>0</v>
      </c>
      <c r="J112" s="476">
        <f t="shared" si="37"/>
        <v>0</v>
      </c>
      <c r="K112" s="476">
        <f t="shared" si="37"/>
        <v>0</v>
      </c>
      <c r="L112" s="476">
        <f t="shared" si="37"/>
        <v>0</v>
      </c>
      <c r="M112" s="476">
        <f t="shared" si="37"/>
        <v>0</v>
      </c>
      <c r="N112" s="476">
        <f t="shared" si="37"/>
        <v>0</v>
      </c>
      <c r="O112" s="476">
        <f t="shared" si="37"/>
        <v>0</v>
      </c>
      <c r="P112" s="476">
        <f t="shared" si="37"/>
        <v>0</v>
      </c>
      <c r="Q112" s="476">
        <f t="shared" si="37"/>
        <v>0</v>
      </c>
      <c r="R112" s="476">
        <f t="shared" si="37"/>
        <v>0</v>
      </c>
      <c r="S112" s="476">
        <f t="shared" si="37"/>
        <v>0</v>
      </c>
      <c r="T112" s="476">
        <f t="shared" si="37"/>
        <v>0</v>
      </c>
      <c r="U112" s="476">
        <f t="shared" si="37"/>
        <v>0</v>
      </c>
      <c r="V112" s="476">
        <f t="shared" si="37"/>
        <v>0</v>
      </c>
      <c r="W112" s="476">
        <f t="shared" si="37"/>
        <v>0</v>
      </c>
      <c r="X112" s="476">
        <f t="shared" si="37"/>
        <v>0</v>
      </c>
      <c r="Y112" s="476">
        <f t="shared" si="37"/>
        <v>0</v>
      </c>
      <c r="Z112" s="476">
        <f t="shared" si="37"/>
        <v>0</v>
      </c>
      <c r="AA112" s="476">
        <f t="shared" si="37"/>
        <v>0</v>
      </c>
      <c r="AB112" s="476">
        <f t="shared" si="37"/>
        <v>0</v>
      </c>
      <c r="AC112" s="476">
        <f t="shared" si="37"/>
        <v>0</v>
      </c>
      <c r="AD112" s="476">
        <f t="shared" si="37"/>
        <v>0</v>
      </c>
      <c r="AE112" s="476">
        <f t="shared" si="37"/>
        <v>0</v>
      </c>
      <c r="AF112" s="476">
        <f t="shared" si="37"/>
        <v>0</v>
      </c>
      <c r="AG112" s="476">
        <f t="shared" si="37"/>
        <v>0</v>
      </c>
      <c r="AH112" s="477">
        <f t="shared" si="37"/>
        <v>0</v>
      </c>
      <c r="AI112" s="1"/>
      <c r="AJ112" s="1"/>
      <c r="AK112" s="63"/>
    </row>
    <row r="113" spans="1:37" customFormat="1" hidden="1" x14ac:dyDescent="0.2">
      <c r="A113" s="130"/>
      <c r="B113" s="5"/>
      <c r="C113" s="475" t="s">
        <v>321</v>
      </c>
      <c r="D113" s="476">
        <f t="shared" si="38"/>
        <v>0</v>
      </c>
      <c r="E113" s="476">
        <f t="shared" si="37"/>
        <v>0</v>
      </c>
      <c r="F113" s="476">
        <f t="shared" si="37"/>
        <v>0</v>
      </c>
      <c r="G113" s="476">
        <f t="shared" si="37"/>
        <v>0</v>
      </c>
      <c r="H113" s="476">
        <f t="shared" si="37"/>
        <v>0</v>
      </c>
      <c r="I113" s="476">
        <f t="shared" si="37"/>
        <v>0</v>
      </c>
      <c r="J113" s="476">
        <f t="shared" si="37"/>
        <v>0</v>
      </c>
      <c r="K113" s="476">
        <f t="shared" si="37"/>
        <v>0</v>
      </c>
      <c r="L113" s="476">
        <f t="shared" si="37"/>
        <v>0</v>
      </c>
      <c r="M113" s="476">
        <f t="shared" si="37"/>
        <v>0</v>
      </c>
      <c r="N113" s="476">
        <f t="shared" si="37"/>
        <v>0</v>
      </c>
      <c r="O113" s="476">
        <f t="shared" si="37"/>
        <v>0</v>
      </c>
      <c r="P113" s="476">
        <f t="shared" si="37"/>
        <v>0</v>
      </c>
      <c r="Q113" s="476">
        <f t="shared" si="37"/>
        <v>0</v>
      </c>
      <c r="R113" s="476">
        <f t="shared" si="37"/>
        <v>0</v>
      </c>
      <c r="S113" s="476">
        <f t="shared" si="37"/>
        <v>0</v>
      </c>
      <c r="T113" s="476">
        <f t="shared" si="37"/>
        <v>0</v>
      </c>
      <c r="U113" s="476">
        <f t="shared" si="37"/>
        <v>0</v>
      </c>
      <c r="V113" s="476">
        <f t="shared" si="37"/>
        <v>0</v>
      </c>
      <c r="W113" s="476">
        <f t="shared" si="37"/>
        <v>0</v>
      </c>
      <c r="X113" s="476">
        <f t="shared" si="37"/>
        <v>0</v>
      </c>
      <c r="Y113" s="476">
        <f t="shared" si="37"/>
        <v>0</v>
      </c>
      <c r="Z113" s="476">
        <f t="shared" si="37"/>
        <v>0</v>
      </c>
      <c r="AA113" s="476">
        <f t="shared" si="37"/>
        <v>0</v>
      </c>
      <c r="AB113" s="476">
        <f t="shared" si="37"/>
        <v>0</v>
      </c>
      <c r="AC113" s="476">
        <f t="shared" si="37"/>
        <v>0</v>
      </c>
      <c r="AD113" s="476">
        <f t="shared" si="37"/>
        <v>0</v>
      </c>
      <c r="AE113" s="476">
        <f t="shared" si="37"/>
        <v>0</v>
      </c>
      <c r="AF113" s="476">
        <f t="shared" si="37"/>
        <v>0</v>
      </c>
      <c r="AG113" s="476">
        <f t="shared" si="37"/>
        <v>0</v>
      </c>
      <c r="AH113" s="477">
        <f t="shared" si="37"/>
        <v>0</v>
      </c>
      <c r="AI113" s="1"/>
      <c r="AJ113" s="1"/>
      <c r="AK113" s="63"/>
    </row>
    <row r="114" spans="1:37" customFormat="1" hidden="1" x14ac:dyDescent="0.2">
      <c r="A114" s="130"/>
      <c r="B114" s="5"/>
      <c r="C114" s="475" t="s">
        <v>322</v>
      </c>
      <c r="D114" s="476">
        <f t="shared" si="38"/>
        <v>0</v>
      </c>
      <c r="E114" s="476">
        <f t="shared" si="37"/>
        <v>0</v>
      </c>
      <c r="F114" s="476">
        <f t="shared" si="37"/>
        <v>0</v>
      </c>
      <c r="G114" s="476">
        <f t="shared" si="37"/>
        <v>0</v>
      </c>
      <c r="H114" s="476">
        <f t="shared" si="37"/>
        <v>0</v>
      </c>
      <c r="I114" s="476">
        <f t="shared" si="37"/>
        <v>0</v>
      </c>
      <c r="J114" s="476">
        <f t="shared" si="37"/>
        <v>0</v>
      </c>
      <c r="K114" s="476">
        <f t="shared" si="37"/>
        <v>0</v>
      </c>
      <c r="L114" s="476">
        <f t="shared" si="37"/>
        <v>0</v>
      </c>
      <c r="M114" s="476">
        <f t="shared" si="37"/>
        <v>0</v>
      </c>
      <c r="N114" s="476">
        <f t="shared" si="37"/>
        <v>0</v>
      </c>
      <c r="O114" s="476">
        <f t="shared" si="37"/>
        <v>0</v>
      </c>
      <c r="P114" s="476">
        <f t="shared" si="37"/>
        <v>0</v>
      </c>
      <c r="Q114" s="476">
        <f t="shared" si="37"/>
        <v>0</v>
      </c>
      <c r="R114" s="476">
        <f t="shared" si="37"/>
        <v>0</v>
      </c>
      <c r="S114" s="476">
        <f t="shared" si="37"/>
        <v>0</v>
      </c>
      <c r="T114" s="476">
        <f t="shared" si="37"/>
        <v>0</v>
      </c>
      <c r="U114" s="476">
        <f t="shared" si="37"/>
        <v>0</v>
      </c>
      <c r="V114" s="476">
        <f t="shared" si="37"/>
        <v>0</v>
      </c>
      <c r="W114" s="476">
        <f t="shared" si="37"/>
        <v>0</v>
      </c>
      <c r="X114" s="476">
        <f t="shared" si="37"/>
        <v>0</v>
      </c>
      <c r="Y114" s="476">
        <f t="shared" si="37"/>
        <v>0</v>
      </c>
      <c r="Z114" s="476">
        <f t="shared" si="37"/>
        <v>0</v>
      </c>
      <c r="AA114" s="476">
        <f t="shared" si="37"/>
        <v>0</v>
      </c>
      <c r="AB114" s="476">
        <f t="shared" si="37"/>
        <v>0</v>
      </c>
      <c r="AC114" s="476">
        <f t="shared" si="37"/>
        <v>0</v>
      </c>
      <c r="AD114" s="476">
        <f t="shared" si="37"/>
        <v>0</v>
      </c>
      <c r="AE114" s="476">
        <f t="shared" si="37"/>
        <v>0</v>
      </c>
      <c r="AF114" s="476">
        <f t="shared" si="37"/>
        <v>0</v>
      </c>
      <c r="AG114" s="476">
        <f t="shared" si="37"/>
        <v>0</v>
      </c>
      <c r="AH114" s="477">
        <f t="shared" si="37"/>
        <v>0</v>
      </c>
      <c r="AI114" s="1"/>
      <c r="AJ114" s="1"/>
      <c r="AK114" s="63"/>
    </row>
    <row r="115" spans="1:37" customFormat="1" hidden="1" x14ac:dyDescent="0.2">
      <c r="A115" s="130"/>
      <c r="B115" s="5"/>
      <c r="C115" s="475" t="s">
        <v>323</v>
      </c>
      <c r="D115" s="476">
        <f t="shared" si="38"/>
        <v>0</v>
      </c>
      <c r="E115" s="476">
        <f t="shared" si="37"/>
        <v>0</v>
      </c>
      <c r="F115" s="476">
        <f t="shared" si="37"/>
        <v>0</v>
      </c>
      <c r="G115" s="476">
        <f t="shared" si="37"/>
        <v>0</v>
      </c>
      <c r="H115" s="476">
        <f t="shared" si="37"/>
        <v>0</v>
      </c>
      <c r="I115" s="476">
        <f t="shared" si="37"/>
        <v>0</v>
      </c>
      <c r="J115" s="476">
        <f t="shared" si="37"/>
        <v>0</v>
      </c>
      <c r="K115" s="476">
        <f t="shared" si="37"/>
        <v>0</v>
      </c>
      <c r="L115" s="476">
        <f t="shared" si="37"/>
        <v>0</v>
      </c>
      <c r="M115" s="476">
        <f t="shared" si="37"/>
        <v>0</v>
      </c>
      <c r="N115" s="476">
        <f t="shared" si="37"/>
        <v>0</v>
      </c>
      <c r="O115" s="476">
        <f t="shared" si="37"/>
        <v>0</v>
      </c>
      <c r="P115" s="476">
        <f t="shared" si="37"/>
        <v>0</v>
      </c>
      <c r="Q115" s="476">
        <f t="shared" si="37"/>
        <v>0</v>
      </c>
      <c r="R115" s="476">
        <f t="shared" si="37"/>
        <v>0</v>
      </c>
      <c r="S115" s="476">
        <f t="shared" si="37"/>
        <v>0</v>
      </c>
      <c r="T115" s="476">
        <f t="shared" si="37"/>
        <v>0</v>
      </c>
      <c r="U115" s="476">
        <f t="shared" si="37"/>
        <v>0</v>
      </c>
      <c r="V115" s="476">
        <f t="shared" si="37"/>
        <v>0</v>
      </c>
      <c r="W115" s="476">
        <f t="shared" si="37"/>
        <v>0</v>
      </c>
      <c r="X115" s="476">
        <f t="shared" si="37"/>
        <v>0</v>
      </c>
      <c r="Y115" s="476">
        <f t="shared" si="37"/>
        <v>0</v>
      </c>
      <c r="Z115" s="476">
        <f t="shared" si="37"/>
        <v>0</v>
      </c>
      <c r="AA115" s="476">
        <f t="shared" si="37"/>
        <v>0</v>
      </c>
      <c r="AB115" s="476">
        <f t="shared" si="37"/>
        <v>0</v>
      </c>
      <c r="AC115" s="476">
        <f t="shared" si="37"/>
        <v>0</v>
      </c>
      <c r="AD115" s="476">
        <f t="shared" si="37"/>
        <v>0</v>
      </c>
      <c r="AE115" s="476">
        <f t="shared" si="37"/>
        <v>0</v>
      </c>
      <c r="AF115" s="476">
        <f t="shared" si="37"/>
        <v>0</v>
      </c>
      <c r="AG115" s="476">
        <f t="shared" si="37"/>
        <v>0</v>
      </c>
      <c r="AH115" s="477">
        <f t="shared" si="37"/>
        <v>0</v>
      </c>
      <c r="AI115" s="1"/>
      <c r="AJ115" s="1"/>
      <c r="AK115" s="63"/>
    </row>
    <row r="116" spans="1:37" customFormat="1" hidden="1" x14ac:dyDescent="0.2">
      <c r="A116" s="130"/>
      <c r="B116" s="5"/>
      <c r="C116" s="478" t="s">
        <v>324</v>
      </c>
      <c r="D116" s="479">
        <f t="shared" si="38"/>
        <v>0</v>
      </c>
      <c r="E116" s="479">
        <f t="shared" si="37"/>
        <v>0</v>
      </c>
      <c r="F116" s="479">
        <f t="shared" si="37"/>
        <v>0</v>
      </c>
      <c r="G116" s="479">
        <f t="shared" si="37"/>
        <v>0</v>
      </c>
      <c r="H116" s="479">
        <f t="shared" si="37"/>
        <v>0</v>
      </c>
      <c r="I116" s="479">
        <f t="shared" si="37"/>
        <v>0</v>
      </c>
      <c r="J116" s="479">
        <f t="shared" si="37"/>
        <v>0</v>
      </c>
      <c r="K116" s="479">
        <f t="shared" si="37"/>
        <v>0</v>
      </c>
      <c r="L116" s="479">
        <f t="shared" si="37"/>
        <v>0</v>
      </c>
      <c r="M116" s="479">
        <f t="shared" si="37"/>
        <v>0</v>
      </c>
      <c r="N116" s="479">
        <f t="shared" si="37"/>
        <v>0</v>
      </c>
      <c r="O116" s="479">
        <f t="shared" si="37"/>
        <v>0</v>
      </c>
      <c r="P116" s="479">
        <f t="shared" si="37"/>
        <v>0</v>
      </c>
      <c r="Q116" s="479">
        <f t="shared" si="37"/>
        <v>0</v>
      </c>
      <c r="R116" s="479">
        <f t="shared" si="37"/>
        <v>0</v>
      </c>
      <c r="S116" s="479">
        <f t="shared" si="37"/>
        <v>0</v>
      </c>
      <c r="T116" s="479">
        <f t="shared" si="37"/>
        <v>0</v>
      </c>
      <c r="U116" s="479">
        <f t="shared" si="37"/>
        <v>0</v>
      </c>
      <c r="V116" s="479">
        <f t="shared" si="37"/>
        <v>0</v>
      </c>
      <c r="W116" s="479">
        <f t="shared" si="37"/>
        <v>0</v>
      </c>
      <c r="X116" s="479">
        <f t="shared" si="37"/>
        <v>0</v>
      </c>
      <c r="Y116" s="479">
        <f t="shared" si="37"/>
        <v>0</v>
      </c>
      <c r="Z116" s="479">
        <f t="shared" si="37"/>
        <v>0</v>
      </c>
      <c r="AA116" s="479">
        <f t="shared" si="37"/>
        <v>0</v>
      </c>
      <c r="AB116" s="479">
        <f t="shared" si="37"/>
        <v>0</v>
      </c>
      <c r="AC116" s="479">
        <f t="shared" si="37"/>
        <v>0</v>
      </c>
      <c r="AD116" s="479">
        <f t="shared" si="37"/>
        <v>0</v>
      </c>
      <c r="AE116" s="479">
        <f t="shared" si="37"/>
        <v>0</v>
      </c>
      <c r="AF116" s="479">
        <f t="shared" si="37"/>
        <v>0</v>
      </c>
      <c r="AG116" s="479">
        <f t="shared" si="37"/>
        <v>0</v>
      </c>
      <c r="AH116" s="480">
        <f t="shared" si="37"/>
        <v>0</v>
      </c>
      <c r="AI116" s="1"/>
      <c r="AJ116" s="1"/>
      <c r="AK116" s="63"/>
    </row>
    <row r="117" spans="1:37" hidden="1" x14ac:dyDescent="0.2">
      <c r="B117" s="1"/>
    </row>
    <row r="118" spans="1:37" hidden="1" x14ac:dyDescent="0.2">
      <c r="B118" s="481" t="s">
        <v>326</v>
      </c>
      <c r="C118" s="482" t="s">
        <v>327</v>
      </c>
      <c r="D118" s="476">
        <f>IF(OR(D109="",D110=""),0,D110-D109)</f>
        <v>0</v>
      </c>
      <c r="E118" s="476">
        <f t="shared" ref="E118:T118" si="39">IF(OR(E109="",E110=""),0,E110-E109)</f>
        <v>0</v>
      </c>
      <c r="F118" s="476">
        <f t="shared" si="39"/>
        <v>0</v>
      </c>
      <c r="G118" s="476">
        <f t="shared" si="39"/>
        <v>0</v>
      </c>
      <c r="H118" s="476">
        <f t="shared" si="39"/>
        <v>0</v>
      </c>
      <c r="I118" s="476">
        <f t="shared" si="39"/>
        <v>0</v>
      </c>
      <c r="J118" s="476">
        <f t="shared" si="39"/>
        <v>0</v>
      </c>
      <c r="K118" s="476">
        <f t="shared" si="39"/>
        <v>0</v>
      </c>
      <c r="L118" s="476">
        <f t="shared" si="39"/>
        <v>0</v>
      </c>
      <c r="M118" s="476">
        <f t="shared" si="39"/>
        <v>0</v>
      </c>
      <c r="N118" s="476">
        <f t="shared" si="39"/>
        <v>0</v>
      </c>
      <c r="O118" s="476">
        <f t="shared" si="39"/>
        <v>0</v>
      </c>
      <c r="P118" s="476">
        <f t="shared" si="39"/>
        <v>0</v>
      </c>
      <c r="Q118" s="476">
        <f t="shared" si="39"/>
        <v>0</v>
      </c>
      <c r="R118" s="476">
        <f t="shared" si="39"/>
        <v>0</v>
      </c>
      <c r="S118" s="476">
        <f t="shared" si="39"/>
        <v>0</v>
      </c>
      <c r="T118" s="476">
        <f t="shared" si="39"/>
        <v>0</v>
      </c>
      <c r="U118" s="476">
        <f>IF(OR(U109="",U110=""),0,U110-U109)</f>
        <v>0</v>
      </c>
      <c r="V118" s="476">
        <f t="shared" ref="V118:AH118" si="40">IF(OR(V109="",V110=""),0,V110-V109)</f>
        <v>0</v>
      </c>
      <c r="W118" s="476">
        <f t="shared" si="40"/>
        <v>0</v>
      </c>
      <c r="X118" s="476">
        <f t="shared" si="40"/>
        <v>0</v>
      </c>
      <c r="Y118" s="476">
        <f t="shared" si="40"/>
        <v>0</v>
      </c>
      <c r="Z118" s="476">
        <f t="shared" si="40"/>
        <v>0</v>
      </c>
      <c r="AA118" s="476">
        <f t="shared" si="40"/>
        <v>0</v>
      </c>
      <c r="AB118" s="476">
        <f t="shared" si="40"/>
        <v>0</v>
      </c>
      <c r="AC118" s="476">
        <f t="shared" si="40"/>
        <v>0</v>
      </c>
      <c r="AD118" s="476">
        <f t="shared" si="40"/>
        <v>0</v>
      </c>
      <c r="AE118" s="476">
        <f t="shared" si="40"/>
        <v>0</v>
      </c>
      <c r="AF118" s="476">
        <f t="shared" si="40"/>
        <v>0</v>
      </c>
      <c r="AG118" s="476">
        <f t="shared" si="40"/>
        <v>0</v>
      </c>
      <c r="AH118" s="476">
        <f t="shared" si="40"/>
        <v>0</v>
      </c>
    </row>
    <row r="119" spans="1:37" hidden="1" x14ac:dyDescent="0.2">
      <c r="B119" s="483"/>
      <c r="C119" s="482" t="s">
        <v>328</v>
      </c>
      <c r="D119" s="476">
        <f>IF(OR(D111="",D112=""),0,D112-D111)</f>
        <v>0</v>
      </c>
      <c r="E119" s="476">
        <f t="shared" ref="E119:T119" si="41">IF(OR(E111="",E112=""),0,E112-E111)</f>
        <v>0</v>
      </c>
      <c r="F119" s="476">
        <f t="shared" si="41"/>
        <v>0</v>
      </c>
      <c r="G119" s="476">
        <f t="shared" si="41"/>
        <v>0</v>
      </c>
      <c r="H119" s="476">
        <f t="shared" si="41"/>
        <v>0</v>
      </c>
      <c r="I119" s="476">
        <f t="shared" si="41"/>
        <v>0</v>
      </c>
      <c r="J119" s="476">
        <f t="shared" si="41"/>
        <v>0</v>
      </c>
      <c r="K119" s="476">
        <f t="shared" si="41"/>
        <v>0</v>
      </c>
      <c r="L119" s="476">
        <f t="shared" si="41"/>
        <v>0</v>
      </c>
      <c r="M119" s="476">
        <f t="shared" si="41"/>
        <v>0</v>
      </c>
      <c r="N119" s="476">
        <f t="shared" si="41"/>
        <v>0</v>
      </c>
      <c r="O119" s="476">
        <f t="shared" si="41"/>
        <v>0</v>
      </c>
      <c r="P119" s="476">
        <f t="shared" si="41"/>
        <v>0</v>
      </c>
      <c r="Q119" s="476">
        <f t="shared" si="41"/>
        <v>0</v>
      </c>
      <c r="R119" s="476">
        <f t="shared" si="41"/>
        <v>0</v>
      </c>
      <c r="S119" s="476">
        <f t="shared" si="41"/>
        <v>0</v>
      </c>
      <c r="T119" s="476">
        <f t="shared" si="41"/>
        <v>0</v>
      </c>
      <c r="U119" s="476">
        <f>IF(OR(U111="",U112=""),0,U112-U111)</f>
        <v>0</v>
      </c>
      <c r="V119" s="476">
        <f t="shared" ref="V119:AH119" si="42">IF(OR(V111="",V112=""),0,V112-V111)</f>
        <v>0</v>
      </c>
      <c r="W119" s="476">
        <f t="shared" si="42"/>
        <v>0</v>
      </c>
      <c r="X119" s="476">
        <f t="shared" si="42"/>
        <v>0</v>
      </c>
      <c r="Y119" s="476">
        <f t="shared" si="42"/>
        <v>0</v>
      </c>
      <c r="Z119" s="476">
        <f t="shared" si="42"/>
        <v>0</v>
      </c>
      <c r="AA119" s="476">
        <f t="shared" si="42"/>
        <v>0</v>
      </c>
      <c r="AB119" s="476">
        <f t="shared" si="42"/>
        <v>0</v>
      </c>
      <c r="AC119" s="476">
        <f t="shared" si="42"/>
        <v>0</v>
      </c>
      <c r="AD119" s="476">
        <f t="shared" si="42"/>
        <v>0</v>
      </c>
      <c r="AE119" s="476">
        <f t="shared" si="42"/>
        <v>0</v>
      </c>
      <c r="AF119" s="476">
        <f t="shared" si="42"/>
        <v>0</v>
      </c>
      <c r="AG119" s="476">
        <f t="shared" si="42"/>
        <v>0</v>
      </c>
      <c r="AH119" s="476">
        <f t="shared" si="42"/>
        <v>0</v>
      </c>
    </row>
    <row r="120" spans="1:37" hidden="1" x14ac:dyDescent="0.2">
      <c r="B120" s="483"/>
      <c r="C120" s="482" t="s">
        <v>329</v>
      </c>
      <c r="D120" s="476">
        <f>IF(OR(D113="",D114=""),0,D114-D113)</f>
        <v>0</v>
      </c>
      <c r="E120" s="476">
        <f t="shared" ref="E120:T120" si="43">IF(OR(E113="",E114=""),0,E114-E113)</f>
        <v>0</v>
      </c>
      <c r="F120" s="476">
        <f t="shared" si="43"/>
        <v>0</v>
      </c>
      <c r="G120" s="476">
        <f t="shared" si="43"/>
        <v>0</v>
      </c>
      <c r="H120" s="476">
        <f t="shared" si="43"/>
        <v>0</v>
      </c>
      <c r="I120" s="476">
        <f t="shared" si="43"/>
        <v>0</v>
      </c>
      <c r="J120" s="476">
        <f t="shared" si="43"/>
        <v>0</v>
      </c>
      <c r="K120" s="476">
        <f t="shared" si="43"/>
        <v>0</v>
      </c>
      <c r="L120" s="476">
        <f t="shared" si="43"/>
        <v>0</v>
      </c>
      <c r="M120" s="476">
        <f t="shared" si="43"/>
        <v>0</v>
      </c>
      <c r="N120" s="476">
        <f t="shared" si="43"/>
        <v>0</v>
      </c>
      <c r="O120" s="476">
        <f t="shared" si="43"/>
        <v>0</v>
      </c>
      <c r="P120" s="476">
        <f t="shared" si="43"/>
        <v>0</v>
      </c>
      <c r="Q120" s="476">
        <f t="shared" si="43"/>
        <v>0</v>
      </c>
      <c r="R120" s="476">
        <f t="shared" si="43"/>
        <v>0</v>
      </c>
      <c r="S120" s="476">
        <f t="shared" si="43"/>
        <v>0</v>
      </c>
      <c r="T120" s="476">
        <f t="shared" si="43"/>
        <v>0</v>
      </c>
      <c r="U120" s="476">
        <f>IF(OR(U113="",U114=""),0,U114-U113)</f>
        <v>0</v>
      </c>
      <c r="V120" s="476">
        <f t="shared" ref="V120:AH120" si="44">IF(OR(V113="",V114=""),0,V114-V113)</f>
        <v>0</v>
      </c>
      <c r="W120" s="476">
        <f t="shared" si="44"/>
        <v>0</v>
      </c>
      <c r="X120" s="476">
        <f t="shared" si="44"/>
        <v>0</v>
      </c>
      <c r="Y120" s="476">
        <f t="shared" si="44"/>
        <v>0</v>
      </c>
      <c r="Z120" s="476">
        <f t="shared" si="44"/>
        <v>0</v>
      </c>
      <c r="AA120" s="476">
        <f t="shared" si="44"/>
        <v>0</v>
      </c>
      <c r="AB120" s="476">
        <f t="shared" si="44"/>
        <v>0</v>
      </c>
      <c r="AC120" s="476">
        <f t="shared" si="44"/>
        <v>0</v>
      </c>
      <c r="AD120" s="476">
        <f t="shared" si="44"/>
        <v>0</v>
      </c>
      <c r="AE120" s="476">
        <f t="shared" si="44"/>
        <v>0</v>
      </c>
      <c r="AF120" s="476">
        <f t="shared" si="44"/>
        <v>0</v>
      </c>
      <c r="AG120" s="476">
        <f t="shared" si="44"/>
        <v>0</v>
      </c>
      <c r="AH120" s="476">
        <f t="shared" si="44"/>
        <v>0</v>
      </c>
    </row>
    <row r="121" spans="1:37" hidden="1" x14ac:dyDescent="0.2">
      <c r="B121" s="483"/>
      <c r="C121" s="482" t="s">
        <v>330</v>
      </c>
      <c r="D121" s="476">
        <f>IF(OR(D115="",D116=""),0,D116-D115)</f>
        <v>0</v>
      </c>
      <c r="E121" s="476">
        <f t="shared" ref="E121:T121" si="45">IF(OR(E115="",E116=""),0,E116-E115)</f>
        <v>0</v>
      </c>
      <c r="F121" s="476">
        <f t="shared" si="45"/>
        <v>0</v>
      </c>
      <c r="G121" s="476">
        <f t="shared" si="45"/>
        <v>0</v>
      </c>
      <c r="H121" s="476">
        <f t="shared" si="45"/>
        <v>0</v>
      </c>
      <c r="I121" s="476">
        <f t="shared" si="45"/>
        <v>0</v>
      </c>
      <c r="J121" s="476">
        <f t="shared" si="45"/>
        <v>0</v>
      </c>
      <c r="K121" s="476">
        <f t="shared" si="45"/>
        <v>0</v>
      </c>
      <c r="L121" s="476">
        <f t="shared" si="45"/>
        <v>0</v>
      </c>
      <c r="M121" s="476">
        <f t="shared" si="45"/>
        <v>0</v>
      </c>
      <c r="N121" s="476">
        <f t="shared" si="45"/>
        <v>0</v>
      </c>
      <c r="O121" s="476">
        <f t="shared" si="45"/>
        <v>0</v>
      </c>
      <c r="P121" s="476">
        <f t="shared" si="45"/>
        <v>0</v>
      </c>
      <c r="Q121" s="476">
        <f t="shared" si="45"/>
        <v>0</v>
      </c>
      <c r="R121" s="476">
        <f t="shared" si="45"/>
        <v>0</v>
      </c>
      <c r="S121" s="476">
        <f t="shared" si="45"/>
        <v>0</v>
      </c>
      <c r="T121" s="476">
        <f t="shared" si="45"/>
        <v>0</v>
      </c>
      <c r="U121" s="476">
        <f>IF(OR(U115="",U116=""),0,U116-U115)</f>
        <v>0</v>
      </c>
      <c r="V121" s="476">
        <f t="shared" ref="V121:AH121" si="46">IF(OR(V115="",V116=""),0,V116-V115)</f>
        <v>0</v>
      </c>
      <c r="W121" s="476">
        <f t="shared" si="46"/>
        <v>0</v>
      </c>
      <c r="X121" s="476">
        <f t="shared" si="46"/>
        <v>0</v>
      </c>
      <c r="Y121" s="476">
        <f t="shared" si="46"/>
        <v>0</v>
      </c>
      <c r="Z121" s="476">
        <f t="shared" si="46"/>
        <v>0</v>
      </c>
      <c r="AA121" s="476">
        <f t="shared" si="46"/>
        <v>0</v>
      </c>
      <c r="AB121" s="476">
        <f t="shared" si="46"/>
        <v>0</v>
      </c>
      <c r="AC121" s="476">
        <f t="shared" si="46"/>
        <v>0</v>
      </c>
      <c r="AD121" s="476">
        <f t="shared" si="46"/>
        <v>0</v>
      </c>
      <c r="AE121" s="476">
        <f t="shared" si="46"/>
        <v>0</v>
      </c>
      <c r="AF121" s="476">
        <f t="shared" si="46"/>
        <v>0</v>
      </c>
      <c r="AG121" s="476">
        <f t="shared" si="46"/>
        <v>0</v>
      </c>
      <c r="AH121" s="476">
        <f t="shared" si="46"/>
        <v>0</v>
      </c>
    </row>
    <row r="122" spans="1:37" hidden="1" x14ac:dyDescent="0.2">
      <c r="B122" s="483"/>
      <c r="C122" s="482"/>
    </row>
    <row r="123" spans="1:37" hidden="1" x14ac:dyDescent="0.2">
      <c r="B123" s="483"/>
      <c r="C123" s="482" t="s">
        <v>331</v>
      </c>
      <c r="D123" s="476">
        <f>IF(OR(D110="",D111=""),0,D111-D110)</f>
        <v>0</v>
      </c>
      <c r="E123" s="476">
        <f t="shared" ref="E123:T123" si="47">IF(OR(E110="",E111=""),0,E111-E110)</f>
        <v>0</v>
      </c>
      <c r="F123" s="476">
        <f t="shared" si="47"/>
        <v>0</v>
      </c>
      <c r="G123" s="476">
        <f t="shared" si="47"/>
        <v>0</v>
      </c>
      <c r="H123" s="476">
        <f t="shared" si="47"/>
        <v>0</v>
      </c>
      <c r="I123" s="476">
        <f t="shared" si="47"/>
        <v>0</v>
      </c>
      <c r="J123" s="476">
        <f t="shared" si="47"/>
        <v>0</v>
      </c>
      <c r="K123" s="476">
        <f t="shared" si="47"/>
        <v>0</v>
      </c>
      <c r="L123" s="476">
        <f t="shared" si="47"/>
        <v>0</v>
      </c>
      <c r="M123" s="476">
        <f t="shared" si="47"/>
        <v>0</v>
      </c>
      <c r="N123" s="476">
        <f t="shared" si="47"/>
        <v>0</v>
      </c>
      <c r="O123" s="476">
        <f t="shared" si="47"/>
        <v>0</v>
      </c>
      <c r="P123" s="476">
        <f t="shared" si="47"/>
        <v>0</v>
      </c>
      <c r="Q123" s="476">
        <f t="shared" si="47"/>
        <v>0</v>
      </c>
      <c r="R123" s="476">
        <f t="shared" si="47"/>
        <v>0</v>
      </c>
      <c r="S123" s="476">
        <f t="shared" si="47"/>
        <v>0</v>
      </c>
      <c r="T123" s="476">
        <f t="shared" si="47"/>
        <v>0</v>
      </c>
      <c r="U123" s="476">
        <f>IF(OR(U110="",U111=""),0,U111-U110)</f>
        <v>0</v>
      </c>
      <c r="V123" s="476">
        <f t="shared" ref="V123:AH123" si="48">IF(OR(V110="",V111=""),0,V111-V110)</f>
        <v>0</v>
      </c>
      <c r="W123" s="476">
        <f t="shared" si="48"/>
        <v>0</v>
      </c>
      <c r="X123" s="476">
        <f t="shared" si="48"/>
        <v>0</v>
      </c>
      <c r="Y123" s="476">
        <f t="shared" si="48"/>
        <v>0</v>
      </c>
      <c r="Z123" s="476">
        <f t="shared" si="48"/>
        <v>0</v>
      </c>
      <c r="AA123" s="476">
        <f t="shared" si="48"/>
        <v>0</v>
      </c>
      <c r="AB123" s="476">
        <f t="shared" si="48"/>
        <v>0</v>
      </c>
      <c r="AC123" s="476">
        <f t="shared" si="48"/>
        <v>0</v>
      </c>
      <c r="AD123" s="476">
        <f t="shared" si="48"/>
        <v>0</v>
      </c>
      <c r="AE123" s="476">
        <f t="shared" si="48"/>
        <v>0</v>
      </c>
      <c r="AF123" s="476">
        <f t="shared" si="48"/>
        <v>0</v>
      </c>
      <c r="AG123" s="476">
        <f t="shared" si="48"/>
        <v>0</v>
      </c>
      <c r="AH123" s="476">
        <f t="shared" si="48"/>
        <v>0</v>
      </c>
    </row>
    <row r="124" spans="1:37" hidden="1" x14ac:dyDescent="0.2">
      <c r="B124" s="483"/>
      <c r="C124" s="482" t="s">
        <v>332</v>
      </c>
      <c r="D124" s="476">
        <f>IF(OR(D112="",D113=""),0,D113-D112)</f>
        <v>0</v>
      </c>
      <c r="E124" s="476">
        <f t="shared" ref="E124:T124" si="49">IF(OR(E112="",E113=""),0,E113-E112)</f>
        <v>0</v>
      </c>
      <c r="F124" s="476">
        <f t="shared" si="49"/>
        <v>0</v>
      </c>
      <c r="G124" s="476">
        <f t="shared" si="49"/>
        <v>0</v>
      </c>
      <c r="H124" s="476">
        <f t="shared" si="49"/>
        <v>0</v>
      </c>
      <c r="I124" s="476">
        <f t="shared" si="49"/>
        <v>0</v>
      </c>
      <c r="J124" s="476">
        <f t="shared" si="49"/>
        <v>0</v>
      </c>
      <c r="K124" s="476">
        <f t="shared" si="49"/>
        <v>0</v>
      </c>
      <c r="L124" s="476">
        <f t="shared" si="49"/>
        <v>0</v>
      </c>
      <c r="M124" s="476">
        <f t="shared" si="49"/>
        <v>0</v>
      </c>
      <c r="N124" s="476">
        <f t="shared" si="49"/>
        <v>0</v>
      </c>
      <c r="O124" s="476">
        <f t="shared" si="49"/>
        <v>0</v>
      </c>
      <c r="P124" s="476">
        <f t="shared" si="49"/>
        <v>0</v>
      </c>
      <c r="Q124" s="476">
        <f t="shared" si="49"/>
        <v>0</v>
      </c>
      <c r="R124" s="476">
        <f t="shared" si="49"/>
        <v>0</v>
      </c>
      <c r="S124" s="476">
        <f t="shared" si="49"/>
        <v>0</v>
      </c>
      <c r="T124" s="476">
        <f t="shared" si="49"/>
        <v>0</v>
      </c>
      <c r="U124" s="476">
        <f>IF(OR(U112="",U113=""),0,U113-U112)</f>
        <v>0</v>
      </c>
      <c r="V124" s="476">
        <f t="shared" ref="V124:AH124" si="50">IF(OR(V112="",V113=""),0,V113-V112)</f>
        <v>0</v>
      </c>
      <c r="W124" s="476">
        <f t="shared" si="50"/>
        <v>0</v>
      </c>
      <c r="X124" s="476">
        <f t="shared" si="50"/>
        <v>0</v>
      </c>
      <c r="Y124" s="476">
        <f t="shared" si="50"/>
        <v>0</v>
      </c>
      <c r="Z124" s="476">
        <f t="shared" si="50"/>
        <v>0</v>
      </c>
      <c r="AA124" s="476">
        <f t="shared" si="50"/>
        <v>0</v>
      </c>
      <c r="AB124" s="476">
        <f t="shared" si="50"/>
        <v>0</v>
      </c>
      <c r="AC124" s="476">
        <f t="shared" si="50"/>
        <v>0</v>
      </c>
      <c r="AD124" s="476">
        <f t="shared" si="50"/>
        <v>0</v>
      </c>
      <c r="AE124" s="476">
        <f t="shared" si="50"/>
        <v>0</v>
      </c>
      <c r="AF124" s="476">
        <f t="shared" si="50"/>
        <v>0</v>
      </c>
      <c r="AG124" s="476">
        <f t="shared" si="50"/>
        <v>0</v>
      </c>
      <c r="AH124" s="476">
        <f t="shared" si="50"/>
        <v>0</v>
      </c>
    </row>
    <row r="125" spans="1:37" hidden="1" x14ac:dyDescent="0.2">
      <c r="B125" s="483"/>
      <c r="C125" s="482" t="s">
        <v>333</v>
      </c>
      <c r="D125" s="476">
        <f>IF(OR(D114="",D115=""),0,D115-D114)</f>
        <v>0</v>
      </c>
      <c r="E125" s="476">
        <f t="shared" ref="E125:T125" si="51">IF(OR(E114="",E115=""),0,E115-E114)</f>
        <v>0</v>
      </c>
      <c r="F125" s="476">
        <f t="shared" si="51"/>
        <v>0</v>
      </c>
      <c r="G125" s="476">
        <f t="shared" si="51"/>
        <v>0</v>
      </c>
      <c r="H125" s="476">
        <f t="shared" si="51"/>
        <v>0</v>
      </c>
      <c r="I125" s="476">
        <f t="shared" si="51"/>
        <v>0</v>
      </c>
      <c r="J125" s="476">
        <f t="shared" si="51"/>
        <v>0</v>
      </c>
      <c r="K125" s="476">
        <f t="shared" si="51"/>
        <v>0</v>
      </c>
      <c r="L125" s="476">
        <f t="shared" si="51"/>
        <v>0</v>
      </c>
      <c r="M125" s="476">
        <f t="shared" si="51"/>
        <v>0</v>
      </c>
      <c r="N125" s="476">
        <f t="shared" si="51"/>
        <v>0</v>
      </c>
      <c r="O125" s="476">
        <f t="shared" si="51"/>
        <v>0</v>
      </c>
      <c r="P125" s="476">
        <f t="shared" si="51"/>
        <v>0</v>
      </c>
      <c r="Q125" s="476">
        <f t="shared" si="51"/>
        <v>0</v>
      </c>
      <c r="R125" s="476">
        <f t="shared" si="51"/>
        <v>0</v>
      </c>
      <c r="S125" s="476">
        <f t="shared" si="51"/>
        <v>0</v>
      </c>
      <c r="T125" s="476">
        <f t="shared" si="51"/>
        <v>0</v>
      </c>
      <c r="U125" s="476">
        <f>IF(OR(U114="",U115=""),0,U115-U114)</f>
        <v>0</v>
      </c>
      <c r="V125" s="476">
        <f t="shared" ref="V125:AH125" si="52">IF(OR(V114="",V115=""),0,V115-V114)</f>
        <v>0</v>
      </c>
      <c r="W125" s="476">
        <f t="shared" si="52"/>
        <v>0</v>
      </c>
      <c r="X125" s="476">
        <f t="shared" si="52"/>
        <v>0</v>
      </c>
      <c r="Y125" s="476">
        <f t="shared" si="52"/>
        <v>0</v>
      </c>
      <c r="Z125" s="476">
        <f t="shared" si="52"/>
        <v>0</v>
      </c>
      <c r="AA125" s="476">
        <f t="shared" si="52"/>
        <v>0</v>
      </c>
      <c r="AB125" s="476">
        <f t="shared" si="52"/>
        <v>0</v>
      </c>
      <c r="AC125" s="476">
        <f t="shared" si="52"/>
        <v>0</v>
      </c>
      <c r="AD125" s="476">
        <f t="shared" si="52"/>
        <v>0</v>
      </c>
      <c r="AE125" s="476">
        <f t="shared" si="52"/>
        <v>0</v>
      </c>
      <c r="AF125" s="476">
        <f t="shared" si="52"/>
        <v>0</v>
      </c>
      <c r="AG125" s="476">
        <f t="shared" si="52"/>
        <v>0</v>
      </c>
      <c r="AH125" s="476">
        <f t="shared" si="52"/>
        <v>0</v>
      </c>
    </row>
    <row r="126" spans="1:37" hidden="1" x14ac:dyDescent="0.2">
      <c r="B126" s="483"/>
      <c r="C126" s="482"/>
    </row>
    <row r="127" spans="1:37" hidden="1" x14ac:dyDescent="0.2">
      <c r="B127" s="483"/>
      <c r="C127" s="482" t="s">
        <v>334</v>
      </c>
      <c r="D127" s="484">
        <f>IF(D123&gt;=0.5,0,D118+D119)</f>
        <v>0</v>
      </c>
      <c r="E127" s="484">
        <f t="shared" ref="E127:T127" si="53">IF(E123&gt;=0.5,0,E118+E119)</f>
        <v>0</v>
      </c>
      <c r="F127" s="484">
        <f t="shared" si="53"/>
        <v>0</v>
      </c>
      <c r="G127" s="484">
        <f t="shared" si="53"/>
        <v>0</v>
      </c>
      <c r="H127" s="484">
        <f t="shared" si="53"/>
        <v>0</v>
      </c>
      <c r="I127" s="484">
        <f t="shared" si="53"/>
        <v>0</v>
      </c>
      <c r="J127" s="484">
        <f t="shared" si="53"/>
        <v>0</v>
      </c>
      <c r="K127" s="484">
        <f t="shared" si="53"/>
        <v>0</v>
      </c>
      <c r="L127" s="484">
        <f t="shared" si="53"/>
        <v>0</v>
      </c>
      <c r="M127" s="484">
        <f t="shared" si="53"/>
        <v>0</v>
      </c>
      <c r="N127" s="484">
        <f t="shared" si="53"/>
        <v>0</v>
      </c>
      <c r="O127" s="484">
        <f t="shared" si="53"/>
        <v>0</v>
      </c>
      <c r="P127" s="484">
        <f t="shared" si="53"/>
        <v>0</v>
      </c>
      <c r="Q127" s="484">
        <f t="shared" si="53"/>
        <v>0</v>
      </c>
      <c r="R127" s="484">
        <f t="shared" si="53"/>
        <v>0</v>
      </c>
      <c r="S127" s="484">
        <f t="shared" si="53"/>
        <v>0</v>
      </c>
      <c r="T127" s="484">
        <f t="shared" si="53"/>
        <v>0</v>
      </c>
      <c r="U127" s="484">
        <f>IF(U123&gt;=0.5,0,U118+U119)</f>
        <v>0</v>
      </c>
      <c r="V127" s="484">
        <f t="shared" ref="V127:AH127" si="54">IF(V123&gt;=0.5,0,V118+V119)</f>
        <v>0</v>
      </c>
      <c r="W127" s="484">
        <f t="shared" si="54"/>
        <v>0</v>
      </c>
      <c r="X127" s="484">
        <f t="shared" si="54"/>
        <v>0</v>
      </c>
      <c r="Y127" s="484">
        <f t="shared" si="54"/>
        <v>0</v>
      </c>
      <c r="Z127" s="484">
        <f t="shared" si="54"/>
        <v>0</v>
      </c>
      <c r="AA127" s="484">
        <f t="shared" si="54"/>
        <v>0</v>
      </c>
      <c r="AB127" s="484">
        <f t="shared" si="54"/>
        <v>0</v>
      </c>
      <c r="AC127" s="484">
        <f t="shared" si="54"/>
        <v>0</v>
      </c>
      <c r="AD127" s="484">
        <f t="shared" si="54"/>
        <v>0</v>
      </c>
      <c r="AE127" s="484">
        <f t="shared" si="54"/>
        <v>0</v>
      </c>
      <c r="AF127" s="484">
        <f t="shared" si="54"/>
        <v>0</v>
      </c>
      <c r="AG127" s="484">
        <f t="shared" si="54"/>
        <v>0</v>
      </c>
      <c r="AH127" s="484">
        <f t="shared" si="54"/>
        <v>0</v>
      </c>
    </row>
    <row r="128" spans="1:37" hidden="1" x14ac:dyDescent="0.2">
      <c r="B128" s="483"/>
      <c r="C128" s="482" t="s">
        <v>335</v>
      </c>
      <c r="D128" s="484">
        <f>IF(OR(D123&gt;=0.5,D124&gt;=0.5),0,D118+D119+D120)</f>
        <v>0</v>
      </c>
      <c r="E128" s="484">
        <f t="shared" ref="E128:T128" si="55">IF(OR(E123&gt;=0.5,E124&gt;=0.5),0,E118+E119+E120)</f>
        <v>0</v>
      </c>
      <c r="F128" s="484">
        <f t="shared" si="55"/>
        <v>0</v>
      </c>
      <c r="G128" s="484">
        <f t="shared" si="55"/>
        <v>0</v>
      </c>
      <c r="H128" s="484">
        <f t="shared" si="55"/>
        <v>0</v>
      </c>
      <c r="I128" s="484">
        <f t="shared" si="55"/>
        <v>0</v>
      </c>
      <c r="J128" s="484">
        <f t="shared" si="55"/>
        <v>0</v>
      </c>
      <c r="K128" s="484">
        <f t="shared" si="55"/>
        <v>0</v>
      </c>
      <c r="L128" s="484">
        <f t="shared" si="55"/>
        <v>0</v>
      </c>
      <c r="M128" s="484">
        <f t="shared" si="55"/>
        <v>0</v>
      </c>
      <c r="N128" s="484">
        <f t="shared" si="55"/>
        <v>0</v>
      </c>
      <c r="O128" s="484">
        <f t="shared" si="55"/>
        <v>0</v>
      </c>
      <c r="P128" s="484">
        <f t="shared" si="55"/>
        <v>0</v>
      </c>
      <c r="Q128" s="484">
        <f t="shared" si="55"/>
        <v>0</v>
      </c>
      <c r="R128" s="484">
        <f t="shared" si="55"/>
        <v>0</v>
      </c>
      <c r="S128" s="484">
        <f t="shared" si="55"/>
        <v>0</v>
      </c>
      <c r="T128" s="484">
        <f t="shared" si="55"/>
        <v>0</v>
      </c>
      <c r="U128" s="484">
        <f>IF(OR(U123&gt;=0.5,U124&gt;=0.5),0,U118+U119+U120)</f>
        <v>0</v>
      </c>
      <c r="V128" s="484">
        <f t="shared" ref="V128:AH128" si="56">IF(OR(V123&gt;=0.5,V124&gt;=0.5),0,V118+V119+V120)</f>
        <v>0</v>
      </c>
      <c r="W128" s="484">
        <f t="shared" si="56"/>
        <v>0</v>
      </c>
      <c r="X128" s="484">
        <f t="shared" si="56"/>
        <v>0</v>
      </c>
      <c r="Y128" s="484">
        <f t="shared" si="56"/>
        <v>0</v>
      </c>
      <c r="Z128" s="484">
        <f t="shared" si="56"/>
        <v>0</v>
      </c>
      <c r="AA128" s="484">
        <f t="shared" si="56"/>
        <v>0</v>
      </c>
      <c r="AB128" s="484">
        <f t="shared" si="56"/>
        <v>0</v>
      </c>
      <c r="AC128" s="484">
        <f t="shared" si="56"/>
        <v>0</v>
      </c>
      <c r="AD128" s="484">
        <f t="shared" si="56"/>
        <v>0</v>
      </c>
      <c r="AE128" s="484">
        <f t="shared" si="56"/>
        <v>0</v>
      </c>
      <c r="AF128" s="484">
        <f t="shared" si="56"/>
        <v>0</v>
      </c>
      <c r="AG128" s="484">
        <f t="shared" si="56"/>
        <v>0</v>
      </c>
      <c r="AH128" s="484">
        <f t="shared" si="56"/>
        <v>0</v>
      </c>
    </row>
    <row r="129" spans="2:34" hidden="1" x14ac:dyDescent="0.2">
      <c r="B129" s="483"/>
      <c r="C129" s="482" t="s">
        <v>336</v>
      </c>
      <c r="D129" s="484">
        <f>IF(OR(D123&gt;=0.5,D124&gt;=0.5,D125&gt;=0.5),0,D118+D119+D120+D121)</f>
        <v>0</v>
      </c>
      <c r="E129" s="484">
        <f t="shared" ref="E129:T129" si="57">IF(OR(E123&gt;=0.5,E124&gt;=0.5,E125&gt;=0.5),0,E118+E119+E120+E121)</f>
        <v>0</v>
      </c>
      <c r="F129" s="484">
        <f t="shared" si="57"/>
        <v>0</v>
      </c>
      <c r="G129" s="484">
        <f t="shared" si="57"/>
        <v>0</v>
      </c>
      <c r="H129" s="484">
        <f t="shared" si="57"/>
        <v>0</v>
      </c>
      <c r="I129" s="484">
        <f t="shared" si="57"/>
        <v>0</v>
      </c>
      <c r="J129" s="484">
        <f t="shared" si="57"/>
        <v>0</v>
      </c>
      <c r="K129" s="484">
        <f t="shared" si="57"/>
        <v>0</v>
      </c>
      <c r="L129" s="484">
        <f t="shared" si="57"/>
        <v>0</v>
      </c>
      <c r="M129" s="484">
        <f t="shared" si="57"/>
        <v>0</v>
      </c>
      <c r="N129" s="484">
        <f t="shared" si="57"/>
        <v>0</v>
      </c>
      <c r="O129" s="484">
        <f t="shared" si="57"/>
        <v>0</v>
      </c>
      <c r="P129" s="484">
        <f t="shared" si="57"/>
        <v>0</v>
      </c>
      <c r="Q129" s="484">
        <f t="shared" si="57"/>
        <v>0</v>
      </c>
      <c r="R129" s="484">
        <f t="shared" si="57"/>
        <v>0</v>
      </c>
      <c r="S129" s="484">
        <f t="shared" si="57"/>
        <v>0</v>
      </c>
      <c r="T129" s="484">
        <f t="shared" si="57"/>
        <v>0</v>
      </c>
      <c r="U129" s="484">
        <f>IF(OR(U123&gt;=0.5,U124&gt;=0.5,U125&gt;=0.5),0,U118+U119+U120+U121)</f>
        <v>0</v>
      </c>
      <c r="V129" s="484">
        <f t="shared" ref="V129:AH129" si="58">IF(OR(V123&gt;=0.5,V124&gt;=0.5,V125&gt;=0.5),0,V118+V119+V120+V121)</f>
        <v>0</v>
      </c>
      <c r="W129" s="484">
        <f t="shared" si="58"/>
        <v>0</v>
      </c>
      <c r="X129" s="484">
        <f t="shared" si="58"/>
        <v>0</v>
      </c>
      <c r="Y129" s="484">
        <f t="shared" si="58"/>
        <v>0</v>
      </c>
      <c r="Z129" s="484">
        <f t="shared" si="58"/>
        <v>0</v>
      </c>
      <c r="AA129" s="484">
        <f t="shared" si="58"/>
        <v>0</v>
      </c>
      <c r="AB129" s="484">
        <f t="shared" si="58"/>
        <v>0</v>
      </c>
      <c r="AC129" s="484">
        <f t="shared" si="58"/>
        <v>0</v>
      </c>
      <c r="AD129" s="484">
        <f t="shared" si="58"/>
        <v>0</v>
      </c>
      <c r="AE129" s="484">
        <f t="shared" si="58"/>
        <v>0</v>
      </c>
      <c r="AF129" s="484">
        <f t="shared" si="58"/>
        <v>0</v>
      </c>
      <c r="AG129" s="484">
        <f t="shared" si="58"/>
        <v>0</v>
      </c>
      <c r="AH129" s="484">
        <f t="shared" si="58"/>
        <v>0</v>
      </c>
    </row>
    <row r="130" spans="2:34" hidden="1" x14ac:dyDescent="0.2">
      <c r="B130" s="483"/>
      <c r="C130" s="482" t="s">
        <v>337</v>
      </c>
      <c r="D130" s="484">
        <f>IF(D124&gt;=0.5,0,D119+D120)</f>
        <v>0</v>
      </c>
      <c r="E130" s="484">
        <f t="shared" ref="E130:T130" si="59">IF(E124&gt;=0.5,0,E119+E120)</f>
        <v>0</v>
      </c>
      <c r="F130" s="484">
        <f t="shared" si="59"/>
        <v>0</v>
      </c>
      <c r="G130" s="484">
        <f t="shared" si="59"/>
        <v>0</v>
      </c>
      <c r="H130" s="484">
        <f t="shared" si="59"/>
        <v>0</v>
      </c>
      <c r="I130" s="484">
        <f t="shared" si="59"/>
        <v>0</v>
      </c>
      <c r="J130" s="484">
        <f t="shared" si="59"/>
        <v>0</v>
      </c>
      <c r="K130" s="484">
        <f t="shared" si="59"/>
        <v>0</v>
      </c>
      <c r="L130" s="484">
        <f t="shared" si="59"/>
        <v>0</v>
      </c>
      <c r="M130" s="484">
        <f t="shared" si="59"/>
        <v>0</v>
      </c>
      <c r="N130" s="484">
        <f t="shared" si="59"/>
        <v>0</v>
      </c>
      <c r="O130" s="484">
        <f t="shared" si="59"/>
        <v>0</v>
      </c>
      <c r="P130" s="484">
        <f t="shared" si="59"/>
        <v>0</v>
      </c>
      <c r="Q130" s="484">
        <f t="shared" si="59"/>
        <v>0</v>
      </c>
      <c r="R130" s="484">
        <f t="shared" si="59"/>
        <v>0</v>
      </c>
      <c r="S130" s="484">
        <f t="shared" si="59"/>
        <v>0</v>
      </c>
      <c r="T130" s="484">
        <f t="shared" si="59"/>
        <v>0</v>
      </c>
      <c r="U130" s="484">
        <f>IF(U124&gt;=0.5,0,U119+U120)</f>
        <v>0</v>
      </c>
      <c r="V130" s="484">
        <f t="shared" ref="V130:AH130" si="60">IF(V124&gt;=0.5,0,V119+V120)</f>
        <v>0</v>
      </c>
      <c r="W130" s="484">
        <f t="shared" si="60"/>
        <v>0</v>
      </c>
      <c r="X130" s="484">
        <f t="shared" si="60"/>
        <v>0</v>
      </c>
      <c r="Y130" s="484">
        <f t="shared" si="60"/>
        <v>0</v>
      </c>
      <c r="Z130" s="484">
        <f t="shared" si="60"/>
        <v>0</v>
      </c>
      <c r="AA130" s="484">
        <f t="shared" si="60"/>
        <v>0</v>
      </c>
      <c r="AB130" s="484">
        <f t="shared" si="60"/>
        <v>0</v>
      </c>
      <c r="AC130" s="484">
        <f t="shared" si="60"/>
        <v>0</v>
      </c>
      <c r="AD130" s="484">
        <f t="shared" si="60"/>
        <v>0</v>
      </c>
      <c r="AE130" s="484">
        <f t="shared" si="60"/>
        <v>0</v>
      </c>
      <c r="AF130" s="484">
        <f t="shared" si="60"/>
        <v>0</v>
      </c>
      <c r="AG130" s="484">
        <f t="shared" si="60"/>
        <v>0</v>
      </c>
      <c r="AH130" s="484">
        <f t="shared" si="60"/>
        <v>0</v>
      </c>
    </row>
    <row r="131" spans="2:34" hidden="1" x14ac:dyDescent="0.2">
      <c r="B131" s="483"/>
      <c r="C131" s="482" t="s">
        <v>338</v>
      </c>
      <c r="D131" s="484">
        <f>IF(OR(D124&gt;=0.5,D125&gt;=0.5),0,D119+D120+D121)</f>
        <v>0</v>
      </c>
      <c r="E131" s="484">
        <f t="shared" ref="E131:T131" si="61">IF(OR(E124&gt;=0.5,E125&gt;=0.5),0,E119+E120+E121)</f>
        <v>0</v>
      </c>
      <c r="F131" s="484">
        <f t="shared" si="61"/>
        <v>0</v>
      </c>
      <c r="G131" s="484">
        <f t="shared" si="61"/>
        <v>0</v>
      </c>
      <c r="H131" s="484">
        <f t="shared" si="61"/>
        <v>0</v>
      </c>
      <c r="I131" s="484">
        <f t="shared" si="61"/>
        <v>0</v>
      </c>
      <c r="J131" s="484">
        <f t="shared" si="61"/>
        <v>0</v>
      </c>
      <c r="K131" s="484">
        <f t="shared" si="61"/>
        <v>0</v>
      </c>
      <c r="L131" s="484">
        <f t="shared" si="61"/>
        <v>0</v>
      </c>
      <c r="M131" s="484">
        <f t="shared" si="61"/>
        <v>0</v>
      </c>
      <c r="N131" s="484">
        <f t="shared" si="61"/>
        <v>0</v>
      </c>
      <c r="O131" s="484">
        <f t="shared" si="61"/>
        <v>0</v>
      </c>
      <c r="P131" s="484">
        <f t="shared" si="61"/>
        <v>0</v>
      </c>
      <c r="Q131" s="484">
        <f t="shared" si="61"/>
        <v>0</v>
      </c>
      <c r="R131" s="484">
        <f t="shared" si="61"/>
        <v>0</v>
      </c>
      <c r="S131" s="484">
        <f t="shared" si="61"/>
        <v>0</v>
      </c>
      <c r="T131" s="484">
        <f t="shared" si="61"/>
        <v>0</v>
      </c>
      <c r="U131" s="484">
        <f>IF(OR(U124&gt;=0.5,U125&gt;=0.5),0,U119+U120+U121)</f>
        <v>0</v>
      </c>
      <c r="V131" s="484">
        <f t="shared" ref="V131:AH131" si="62">IF(OR(V124&gt;=0.5,V125&gt;=0.5),0,V119+V120+V121)</f>
        <v>0</v>
      </c>
      <c r="W131" s="484">
        <f t="shared" si="62"/>
        <v>0</v>
      </c>
      <c r="X131" s="484">
        <f t="shared" si="62"/>
        <v>0</v>
      </c>
      <c r="Y131" s="484">
        <f t="shared" si="62"/>
        <v>0</v>
      </c>
      <c r="Z131" s="484">
        <f t="shared" si="62"/>
        <v>0</v>
      </c>
      <c r="AA131" s="484">
        <f t="shared" si="62"/>
        <v>0</v>
      </c>
      <c r="AB131" s="484">
        <f t="shared" si="62"/>
        <v>0</v>
      </c>
      <c r="AC131" s="484">
        <f t="shared" si="62"/>
        <v>0</v>
      </c>
      <c r="AD131" s="484">
        <f t="shared" si="62"/>
        <v>0</v>
      </c>
      <c r="AE131" s="484">
        <f t="shared" si="62"/>
        <v>0</v>
      </c>
      <c r="AF131" s="484">
        <f t="shared" si="62"/>
        <v>0</v>
      </c>
      <c r="AG131" s="484">
        <f t="shared" si="62"/>
        <v>0</v>
      </c>
      <c r="AH131" s="484">
        <f t="shared" si="62"/>
        <v>0</v>
      </c>
    </row>
    <row r="132" spans="2:34" hidden="1" x14ac:dyDescent="0.2">
      <c r="B132" s="483"/>
      <c r="C132" s="482" t="s">
        <v>339</v>
      </c>
      <c r="D132" s="484">
        <f>IF(D125&gt;=0.5,0,D120+D121)</f>
        <v>0</v>
      </c>
      <c r="E132" s="484">
        <f t="shared" ref="E132:T132" si="63">IF(E125&gt;=0.5,0,E120+E121)</f>
        <v>0</v>
      </c>
      <c r="F132" s="484">
        <f t="shared" si="63"/>
        <v>0</v>
      </c>
      <c r="G132" s="484">
        <f t="shared" si="63"/>
        <v>0</v>
      </c>
      <c r="H132" s="484">
        <f t="shared" si="63"/>
        <v>0</v>
      </c>
      <c r="I132" s="484">
        <f t="shared" si="63"/>
        <v>0</v>
      </c>
      <c r="J132" s="484">
        <f t="shared" si="63"/>
        <v>0</v>
      </c>
      <c r="K132" s="484">
        <f t="shared" si="63"/>
        <v>0</v>
      </c>
      <c r="L132" s="484">
        <f t="shared" si="63"/>
        <v>0</v>
      </c>
      <c r="M132" s="484">
        <f t="shared" si="63"/>
        <v>0</v>
      </c>
      <c r="N132" s="484">
        <f t="shared" si="63"/>
        <v>0</v>
      </c>
      <c r="O132" s="484">
        <f t="shared" si="63"/>
        <v>0</v>
      </c>
      <c r="P132" s="484">
        <f t="shared" si="63"/>
        <v>0</v>
      </c>
      <c r="Q132" s="484">
        <f t="shared" si="63"/>
        <v>0</v>
      </c>
      <c r="R132" s="484">
        <f t="shared" si="63"/>
        <v>0</v>
      </c>
      <c r="S132" s="484">
        <f t="shared" si="63"/>
        <v>0</v>
      </c>
      <c r="T132" s="484">
        <f t="shared" si="63"/>
        <v>0</v>
      </c>
      <c r="U132" s="484">
        <f>IF(U125&gt;=0.5,0,U120+U121)</f>
        <v>0</v>
      </c>
      <c r="V132" s="484">
        <f t="shared" ref="V132:AH132" si="64">IF(V125&gt;=0.5,0,V120+V121)</f>
        <v>0</v>
      </c>
      <c r="W132" s="484">
        <f t="shared" si="64"/>
        <v>0</v>
      </c>
      <c r="X132" s="484">
        <f t="shared" si="64"/>
        <v>0</v>
      </c>
      <c r="Y132" s="484">
        <f t="shared" si="64"/>
        <v>0</v>
      </c>
      <c r="Z132" s="484">
        <f t="shared" si="64"/>
        <v>0</v>
      </c>
      <c r="AA132" s="484">
        <f t="shared" si="64"/>
        <v>0</v>
      </c>
      <c r="AB132" s="484">
        <f t="shared" si="64"/>
        <v>0</v>
      </c>
      <c r="AC132" s="484">
        <f t="shared" si="64"/>
        <v>0</v>
      </c>
      <c r="AD132" s="484">
        <f t="shared" si="64"/>
        <v>0</v>
      </c>
      <c r="AE132" s="484">
        <f t="shared" si="64"/>
        <v>0</v>
      </c>
      <c r="AF132" s="484">
        <f t="shared" si="64"/>
        <v>0</v>
      </c>
      <c r="AG132" s="484">
        <f t="shared" si="64"/>
        <v>0</v>
      </c>
      <c r="AH132" s="484">
        <f t="shared" si="64"/>
        <v>0</v>
      </c>
    </row>
    <row r="133" spans="2:34" hidden="1" x14ac:dyDescent="0.2">
      <c r="B133" s="483"/>
      <c r="C133" s="482"/>
    </row>
    <row r="134" spans="2:34" hidden="1" x14ac:dyDescent="0.2">
      <c r="B134" s="483"/>
      <c r="C134" s="485" t="s">
        <v>340</v>
      </c>
      <c r="D134" s="486">
        <f>IF(MAX(D118:D121,D127:D132)&gt;6,2,0)</f>
        <v>0</v>
      </c>
      <c r="E134" s="486">
        <f t="shared" ref="E134:AH134" si="65">IF(MAX(E118:E121,E127:E132)&gt;6,2,0)</f>
        <v>0</v>
      </c>
      <c r="F134" s="486">
        <f t="shared" si="65"/>
        <v>0</v>
      </c>
      <c r="G134" s="486">
        <f t="shared" si="65"/>
        <v>0</v>
      </c>
      <c r="H134" s="486">
        <f t="shared" si="65"/>
        <v>0</v>
      </c>
      <c r="I134" s="486">
        <f t="shared" si="65"/>
        <v>0</v>
      </c>
      <c r="J134" s="486">
        <f t="shared" si="65"/>
        <v>0</v>
      </c>
      <c r="K134" s="486">
        <f t="shared" si="65"/>
        <v>0</v>
      </c>
      <c r="L134" s="486">
        <f t="shared" si="65"/>
        <v>0</v>
      </c>
      <c r="M134" s="486">
        <f t="shared" si="65"/>
        <v>0</v>
      </c>
      <c r="N134" s="486">
        <f t="shared" si="65"/>
        <v>0</v>
      </c>
      <c r="O134" s="486">
        <f t="shared" si="65"/>
        <v>0</v>
      </c>
      <c r="P134" s="486">
        <f t="shared" si="65"/>
        <v>0</v>
      </c>
      <c r="Q134" s="486">
        <f t="shared" si="65"/>
        <v>0</v>
      </c>
      <c r="R134" s="486">
        <f t="shared" si="65"/>
        <v>0</v>
      </c>
      <c r="S134" s="486">
        <f t="shared" si="65"/>
        <v>0</v>
      </c>
      <c r="T134" s="486">
        <f t="shared" si="65"/>
        <v>0</v>
      </c>
      <c r="U134" s="486">
        <f t="shared" si="65"/>
        <v>0</v>
      </c>
      <c r="V134" s="486">
        <f t="shared" si="65"/>
        <v>0</v>
      </c>
      <c r="W134" s="486">
        <f t="shared" si="65"/>
        <v>0</v>
      </c>
      <c r="X134" s="486">
        <f t="shared" si="65"/>
        <v>0</v>
      </c>
      <c r="Y134" s="486">
        <f t="shared" si="65"/>
        <v>0</v>
      </c>
      <c r="Z134" s="486">
        <f t="shared" si="65"/>
        <v>0</v>
      </c>
      <c r="AA134" s="486">
        <f t="shared" si="65"/>
        <v>0</v>
      </c>
      <c r="AB134" s="486">
        <f t="shared" si="65"/>
        <v>0</v>
      </c>
      <c r="AC134" s="486">
        <f t="shared" si="65"/>
        <v>0</v>
      </c>
      <c r="AD134" s="486">
        <f t="shared" si="65"/>
        <v>0</v>
      </c>
      <c r="AE134" s="486">
        <f t="shared" si="65"/>
        <v>0</v>
      </c>
      <c r="AF134" s="486">
        <f t="shared" si="65"/>
        <v>0</v>
      </c>
      <c r="AG134" s="486">
        <f t="shared" si="65"/>
        <v>0</v>
      </c>
      <c r="AH134" s="486">
        <f t="shared" si="65"/>
        <v>0</v>
      </c>
    </row>
    <row r="135" spans="2:34" hidden="1" x14ac:dyDescent="0.2"/>
    <row r="136" spans="2:34" hidden="1" x14ac:dyDescent="0.2"/>
    <row r="137" spans="2:34" hidden="1" x14ac:dyDescent="0.2"/>
    <row r="138" spans="2:34" hidden="1" x14ac:dyDescent="0.2"/>
    <row r="139" spans="2:34" hidden="1" x14ac:dyDescent="0.2"/>
  </sheetData>
  <sheetProtection sheet="1" selectLockedCells="1"/>
  <mergeCells count="16">
    <mergeCell ref="AK31:AK35"/>
    <mergeCell ref="B36:C36"/>
    <mergeCell ref="B8:C8"/>
    <mergeCell ref="B9:C9"/>
    <mergeCell ref="B3:C4"/>
    <mergeCell ref="B5:C5"/>
    <mergeCell ref="B6:C6"/>
    <mergeCell ref="B7:C7"/>
    <mergeCell ref="AK27:AK30"/>
    <mergeCell ref="B10:C10"/>
    <mergeCell ref="B12:C12"/>
    <mergeCell ref="B13:C13"/>
    <mergeCell ref="C14:C17"/>
    <mergeCell ref="AK20:AK21"/>
    <mergeCell ref="AK22:AK26"/>
    <mergeCell ref="B11:C11"/>
  </mergeCells>
  <phoneticPr fontId="39" type="noConversion"/>
  <conditionalFormatting sqref="D36:AH36">
    <cfRule type="expression" dxfId="340" priority="220" stopIfTrue="1">
      <formula>(D$38=4)</formula>
    </cfRule>
  </conditionalFormatting>
  <conditionalFormatting sqref="D36:AH36">
    <cfRule type="expression" dxfId="339" priority="221" stopIfTrue="1">
      <formula>(D$38=1)</formula>
    </cfRule>
  </conditionalFormatting>
  <conditionalFormatting sqref="AF3:AH4">
    <cfRule type="expression" dxfId="338" priority="137" stopIfTrue="1">
      <formula>(AF$38=4)</formula>
    </cfRule>
  </conditionalFormatting>
  <conditionalFormatting sqref="AF3:AH4">
    <cfRule type="expression" dxfId="337" priority="136">
      <formula>(AF$38=1)</formula>
    </cfRule>
  </conditionalFormatting>
  <conditionalFormatting sqref="AF3:AH4">
    <cfRule type="expression" dxfId="336" priority="135">
      <formula>AND(AF$38=0,AF$3=TODAY())</formula>
    </cfRule>
  </conditionalFormatting>
  <conditionalFormatting sqref="AF20:AH35 AF11:AH12 AF5:AG10">
    <cfRule type="expression" dxfId="335" priority="128">
      <formula>(AF$38=1)</formula>
    </cfRule>
  </conditionalFormatting>
  <conditionalFormatting sqref="AF5:AG10">
    <cfRule type="expression" dxfId="334" priority="131">
      <formula>(AF106=3)</formula>
    </cfRule>
    <cfRule type="expression" dxfId="333" priority="132">
      <formula>(AF106=2)</formula>
    </cfRule>
  </conditionalFormatting>
  <conditionalFormatting sqref="AF13:AH13">
    <cfRule type="expression" dxfId="332" priority="129">
      <formula>(AF114=3)</formula>
    </cfRule>
    <cfRule type="expression" dxfId="331" priority="130">
      <formula>(AF114=2)</formula>
    </cfRule>
    <cfRule type="expression" dxfId="330" priority="133">
      <formula>(AF114=1)</formula>
    </cfRule>
  </conditionalFormatting>
  <conditionalFormatting sqref="AF11:AH12 AF5:AG10">
    <cfRule type="expression" dxfId="329" priority="134">
      <formula>OR(AND(AF106=1,AF89=0),AF89=1)</formula>
    </cfRule>
  </conditionalFormatting>
  <conditionalFormatting sqref="AF3:AH4 AF19:AH35 AF11:AH15 AF5:AG10 AF17:AH17">
    <cfRule type="expression" dxfId="328" priority="125" stopIfTrue="1">
      <formula>(AF$82=0)</formula>
    </cfRule>
  </conditionalFormatting>
  <conditionalFormatting sqref="D19:AE35 D3:AE4 D11:AE15 D5:W10 Y5:Z10 D17:AE17">
    <cfRule type="expression" dxfId="327" priority="90" stopIfTrue="1">
      <formula>(D$82=0)</formula>
    </cfRule>
  </conditionalFormatting>
  <conditionalFormatting sqref="D3:AE4">
    <cfRule type="expression" dxfId="326" priority="89">
      <formula>AND(D$38=0,D$3=TODAY())</formula>
    </cfRule>
  </conditionalFormatting>
  <conditionalFormatting sqref="D11:AE12 D5:W10 Y5:Z10">
    <cfRule type="expression" dxfId="325" priority="87">
      <formula>AND(OR(AND(D100=1,D90=0),D90=1),D$82=1)</formula>
    </cfRule>
  </conditionalFormatting>
  <conditionalFormatting sqref="D3:AE4 D20:AE35 D11:AE12 D5:W10 Y5:Z10">
    <cfRule type="expression" dxfId="324" priority="81">
      <formula>AND(D$38=1,D$82=1)</formula>
    </cfRule>
  </conditionalFormatting>
  <conditionalFormatting sqref="D5:W10 Y5:Z10">
    <cfRule type="expression" dxfId="323" priority="82">
      <formula>AND(D100=3,D$82=1)</formula>
    </cfRule>
    <cfRule type="expression" dxfId="322" priority="83">
      <formula>AND(D100=2,D$82=1)</formula>
    </cfRule>
  </conditionalFormatting>
  <conditionalFormatting sqref="D13:AE13">
    <cfRule type="expression" dxfId="321" priority="84">
      <formula>AND(D87=3,D$82=1)</formula>
    </cfRule>
    <cfRule type="expression" dxfId="320" priority="85">
      <formula>AND(D87=2,D$82=1)</formula>
    </cfRule>
    <cfRule type="expression" dxfId="319" priority="86">
      <formula>AND(D87=1,D$82=1)</formula>
    </cfRule>
  </conditionalFormatting>
  <conditionalFormatting sqref="D19:AH35 D3:AH4 D11:AH15 D5:W10 Y5:Z10 AF5:AG10 D17:AH17">
    <cfRule type="expression" dxfId="318" priority="79" stopIfTrue="1">
      <formula>(D$82=0)</formula>
    </cfRule>
  </conditionalFormatting>
  <conditionalFormatting sqref="D3:AH4">
    <cfRule type="expression" dxfId="317" priority="78">
      <formula>AND(D$38=0,D$3=TODAY())</formula>
    </cfRule>
  </conditionalFormatting>
  <conditionalFormatting sqref="D11:AH12 D5:W10 Y5:Z10 AF5:AG10">
    <cfRule type="expression" dxfId="316" priority="76">
      <formula>AND(OR(AND(D100=1,D90=0),D90=1),D$82=1)</formula>
    </cfRule>
  </conditionalFormatting>
  <conditionalFormatting sqref="D3:AH4 D20:AH35 D11:AH12 D5:W10 Y5:Z10 AF5:AG10">
    <cfRule type="expression" dxfId="315" priority="70">
      <formula>AND(D$38=1,D$82=1)</formula>
    </cfRule>
  </conditionalFormatting>
  <conditionalFormatting sqref="D5:W10 Y5:Z10 AF5:AG10">
    <cfRule type="expression" dxfId="314" priority="71">
      <formula>AND(D100=3,D$82=1)</formula>
    </cfRule>
    <cfRule type="expression" dxfId="313" priority="72">
      <formula>AND(D100=2,D$82=1)</formula>
    </cfRule>
  </conditionalFormatting>
  <conditionalFormatting sqref="D13:AH13">
    <cfRule type="expression" dxfId="312" priority="73">
      <formula>AND(D87=3,D$82=1)</formula>
    </cfRule>
    <cfRule type="expression" dxfId="311" priority="74">
      <formula>AND(D87=2,D$82=1)</formula>
    </cfRule>
    <cfRule type="expression" dxfId="310" priority="75">
      <formula>AND(D87=1,D$82=1)</formula>
    </cfRule>
  </conditionalFormatting>
  <conditionalFormatting sqref="X5:X10">
    <cfRule type="expression" dxfId="309" priority="35" stopIfTrue="1">
      <formula>(X$82=0)</formula>
    </cfRule>
  </conditionalFormatting>
  <conditionalFormatting sqref="X5:X10">
    <cfRule type="expression" dxfId="308" priority="34">
      <formula>AND(OR(AND(X100=1,X90=0),X90=1),X$82=1)</formula>
    </cfRule>
  </conditionalFormatting>
  <conditionalFormatting sqref="X5:X10">
    <cfRule type="expression" dxfId="307" priority="31">
      <formula>AND(X$38=1,X$82=1)</formula>
    </cfRule>
  </conditionalFormatting>
  <conditionalFormatting sqref="X5:X10">
    <cfRule type="expression" dxfId="306" priority="32">
      <formula>AND(X100=3,X$82=1)</formula>
    </cfRule>
    <cfRule type="expression" dxfId="305" priority="33">
      <formula>AND(X100=2,X$82=1)</formula>
    </cfRule>
  </conditionalFormatting>
  <conditionalFormatting sqref="X5:X10">
    <cfRule type="expression" dxfId="304" priority="30" stopIfTrue="1">
      <formula>(X$82=0)</formula>
    </cfRule>
  </conditionalFormatting>
  <conditionalFormatting sqref="X5:X10">
    <cfRule type="expression" dxfId="303" priority="29">
      <formula>AND(OR(AND(X100=1,X90=0),X90=1),X$82=1)</formula>
    </cfRule>
  </conditionalFormatting>
  <conditionalFormatting sqref="X5:X10">
    <cfRule type="expression" dxfId="302" priority="26">
      <formula>AND(X$38=1,X$82=1)</formula>
    </cfRule>
  </conditionalFormatting>
  <conditionalFormatting sqref="X5:X10">
    <cfRule type="expression" dxfId="301" priority="27">
      <formula>AND(X100=3,X$82=1)</formula>
    </cfRule>
    <cfRule type="expression" dxfId="300" priority="28">
      <formula>AND(X100=2,X$82=1)</formula>
    </cfRule>
  </conditionalFormatting>
  <conditionalFormatting sqref="AA5:AE10">
    <cfRule type="expression" dxfId="299" priority="25" stopIfTrue="1">
      <formula>(AA$82=0)</formula>
    </cfRule>
  </conditionalFormatting>
  <conditionalFormatting sqref="AA5:AE10">
    <cfRule type="expression" dxfId="298" priority="24">
      <formula>AND(OR(AND(AA100=1,AA90=0),AA90=1),AA$82=1)</formula>
    </cfRule>
  </conditionalFormatting>
  <conditionalFormatting sqref="AA5:AE10">
    <cfRule type="expression" dxfId="297" priority="21">
      <formula>AND(AA$38=1,AA$82=1)</formula>
    </cfRule>
  </conditionalFormatting>
  <conditionalFormatting sqref="AA5:AE10">
    <cfRule type="expression" dxfId="296" priority="22">
      <formula>AND(AA100=3,AA$82=1)</formula>
    </cfRule>
    <cfRule type="expression" dxfId="295" priority="23">
      <formula>AND(AA100=2,AA$82=1)</formula>
    </cfRule>
  </conditionalFormatting>
  <conditionalFormatting sqref="AA5:AE10">
    <cfRule type="expression" dxfId="294" priority="20" stopIfTrue="1">
      <formula>(AA$82=0)</formula>
    </cfRule>
  </conditionalFormatting>
  <conditionalFormatting sqref="AA5:AE10">
    <cfRule type="expression" dxfId="293" priority="19">
      <formula>AND(OR(AND(AA100=1,AA90=0),AA90=1),AA$82=1)</formula>
    </cfRule>
  </conditionalFormatting>
  <conditionalFormatting sqref="AA5:AE10">
    <cfRule type="expression" dxfId="292" priority="16">
      <formula>AND(AA$38=1,AA$82=1)</formula>
    </cfRule>
  </conditionalFormatting>
  <conditionalFormatting sqref="AA5:AE10">
    <cfRule type="expression" dxfId="291" priority="17">
      <formula>AND(AA100=3,AA$82=1)</formula>
    </cfRule>
    <cfRule type="expression" dxfId="290" priority="18">
      <formula>AND(AA100=2,AA$82=1)</formula>
    </cfRule>
  </conditionalFormatting>
  <conditionalFormatting sqref="AH5:AH10">
    <cfRule type="expression" dxfId="289" priority="15" stopIfTrue="1">
      <formula>(AH$82=0)</formula>
    </cfRule>
  </conditionalFormatting>
  <conditionalFormatting sqref="AH5:AH10">
    <cfRule type="expression" dxfId="288" priority="14">
      <formula>AND(OR(AND(AH100=1,AH90=0),AH90=1),AH$82=1)</formula>
    </cfRule>
  </conditionalFormatting>
  <conditionalFormatting sqref="AH5:AH10">
    <cfRule type="expression" dxfId="287" priority="11">
      <formula>AND(AH$38=1,AH$82=1)</formula>
    </cfRule>
  </conditionalFormatting>
  <conditionalFormatting sqref="AH5:AH10">
    <cfRule type="expression" dxfId="286" priority="12">
      <formula>AND(AH100=3,AH$82=1)</formula>
    </cfRule>
    <cfRule type="expression" dxfId="285" priority="13">
      <formula>AND(AH100=2,AH$82=1)</formula>
    </cfRule>
  </conditionalFormatting>
  <conditionalFormatting sqref="AH5:AH10">
    <cfRule type="expression" dxfId="284" priority="10" stopIfTrue="1">
      <formula>(AH$82=0)</formula>
    </cfRule>
  </conditionalFormatting>
  <conditionalFormatting sqref="AH5:AH10">
    <cfRule type="expression" dxfId="283" priority="9">
      <formula>AND(OR(AND(AH100=1,AH90=0),AH90=1),AH$82=1)</formula>
    </cfRule>
  </conditionalFormatting>
  <conditionalFormatting sqref="AH5:AH10">
    <cfRule type="expression" dxfId="282" priority="6">
      <formula>AND(AH$38=1,AH$82=1)</formula>
    </cfRule>
  </conditionalFormatting>
  <conditionalFormatting sqref="AH5:AH10">
    <cfRule type="expression" dxfId="281" priority="7">
      <formula>AND(AH100=3,AH$82=1)</formula>
    </cfRule>
    <cfRule type="expression" dxfId="280" priority="8">
      <formula>AND(AH100=2,AH$82=1)</formula>
    </cfRule>
  </conditionalFormatting>
  <conditionalFormatting sqref="D18:AH18">
    <cfRule type="expression" dxfId="279" priority="5" stopIfTrue="1">
      <formula>(D$82=0)</formula>
    </cfRule>
  </conditionalFormatting>
  <conditionalFormatting sqref="D18:AH18">
    <cfRule type="expression" dxfId="278" priority="3">
      <formula>(D18=C18)</formula>
    </cfRule>
    <cfRule type="expression" dxfId="277" priority="4">
      <formula>(D18&lt;-100)</formula>
    </cfRule>
  </conditionalFormatting>
  <conditionalFormatting sqref="D16:AH16">
    <cfRule type="expression" dxfId="276" priority="2" stopIfTrue="1">
      <formula>(D$82=0)</formula>
    </cfRule>
  </conditionalFormatting>
  <conditionalFormatting sqref="D16:AH16">
    <cfRule type="cellIs" dxfId="275" priority="1" operator="greaterThan">
      <formula>HT_NAZ</formula>
    </cfRule>
  </conditionalFormatting>
  <dataValidations count="1">
    <dataValidation type="time" allowBlank="1" showInputMessage="1" showErrorMessage="1" sqref="D5:AH12" xr:uid="{39D69214-00D3-46AD-A723-FCA90ED43F7A}">
      <formula1>0</formula1>
      <formula2>0.999305555555556</formula2>
    </dataValidation>
  </dataValidations>
  <printOptions horizontalCentered="1" verticalCentered="1"/>
  <pageMargins left="0.19685039370078741" right="0.19685039370078741" top="0.39370078740157483" bottom="0.19685039370078741" header="0.31496062992125984" footer="0.19685039370078741"/>
  <pageSetup paperSize="9" scale="53" orientation="landscape" horizontalDpi="4294967292" r:id="rId1"/>
  <headerFooter alignWithMargins="0">
    <oddHeader>&amp;C&amp;12Monatsabrechnung   &amp;A</oddHeader>
    <oddFooter>&amp;C&amp;12&amp;D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tabColor theme="9" tint="0.39997558519241921"/>
    <pageSetUpPr fitToPage="1"/>
  </sheetPr>
  <dimension ref="A1:AN139"/>
  <sheetViews>
    <sheetView showGridLines="0" topLeftCell="B1" zoomScale="80" workbookViewId="0">
      <pane xSplit="2" ySplit="4" topLeftCell="D5" activePane="bottomRight" state="frozen"/>
      <selection activeCell="D5" sqref="D5"/>
      <selection pane="topRight" activeCell="D5" sqref="D5"/>
      <selection pane="bottomLeft" activeCell="D5" sqref="D5"/>
      <selection pane="bottomRight" activeCell="E5" sqref="E5"/>
    </sheetView>
  </sheetViews>
  <sheetFormatPr baseColWidth="10" defaultRowHeight="12.75" x14ac:dyDescent="0.2"/>
  <cols>
    <col min="1" max="1" width="1.42578125" style="1" hidden="1" customWidth="1"/>
    <col min="2" max="2" width="29" style="5" customWidth="1"/>
    <col min="3" max="3" width="9.42578125" style="1" customWidth="1"/>
    <col min="4" max="34" width="7" style="1" customWidth="1"/>
    <col min="35" max="36" width="9.140625" style="1" customWidth="1"/>
    <col min="37" max="37" width="13.5703125" style="3" customWidth="1"/>
    <col min="38" max="16384" width="11.42578125" style="1"/>
  </cols>
  <sheetData>
    <row r="1" spans="1:40" ht="30" customHeight="1" thickBot="1" x14ac:dyDescent="0.25">
      <c r="A1" s="111">
        <v>9</v>
      </c>
      <c r="B1" s="227">
        <f>DATEVALUE("1."&amp;A1&amp;"."&amp;SL_Jahr)</f>
        <v>45536</v>
      </c>
      <c r="C1" s="228">
        <f>SL_Jahr</f>
        <v>2024</v>
      </c>
      <c r="D1" s="229" t="str">
        <f>B_Gde</f>
        <v>Gde:</v>
      </c>
      <c r="E1" s="230">
        <f>SL_Gemeinde</f>
        <v>0</v>
      </c>
      <c r="F1" s="150"/>
      <c r="G1" s="150"/>
      <c r="H1" s="150"/>
      <c r="I1" s="150"/>
      <c r="J1" s="150"/>
      <c r="K1" s="150"/>
      <c r="L1" s="150"/>
      <c r="M1" s="150"/>
      <c r="N1" s="150"/>
      <c r="O1" s="150"/>
      <c r="P1" s="150"/>
      <c r="Q1" s="150"/>
      <c r="R1" s="231"/>
      <c r="S1" s="232"/>
      <c r="T1" s="233" t="str">
        <f>B_Schule</f>
        <v>Schule:</v>
      </c>
      <c r="U1" s="230">
        <f>SL_Schule</f>
        <v>0</v>
      </c>
      <c r="V1" s="150"/>
      <c r="W1" s="150"/>
      <c r="X1" s="150"/>
      <c r="Y1" s="150"/>
      <c r="Z1" s="150"/>
      <c r="AA1" s="150"/>
      <c r="AB1" s="150"/>
      <c r="AC1" s="150"/>
      <c r="AD1" s="150"/>
      <c r="AE1" s="234"/>
      <c r="AF1" s="150"/>
      <c r="AG1" s="150"/>
      <c r="AH1" s="232"/>
      <c r="AI1"/>
      <c r="AJ1" s="138" t="str">
        <f>HYPERLINK(VSA_HELPLINK,"i")</f>
        <v>i</v>
      </c>
      <c r="AK1" s="57"/>
      <c r="AL1" s="56"/>
      <c r="AM1"/>
      <c r="AN1"/>
    </row>
    <row r="2" spans="1:40" s="3" customFormat="1" ht="30" customHeight="1" thickBot="1" x14ac:dyDescent="0.25">
      <c r="A2" s="111">
        <f>VLOOKUP(A1,Monatsenden,2)</f>
        <v>45565</v>
      </c>
      <c r="B2" s="235" t="str">
        <f>B_Bg</f>
        <v>BG:</v>
      </c>
      <c r="C2" s="236">
        <f>VLOOKUP(B1,VSA_Kalender,13)</f>
        <v>1</v>
      </c>
      <c r="D2" s="237" t="str">
        <f>B_Name</f>
        <v>Name:</v>
      </c>
      <c r="E2" s="238">
        <f>SL_Name</f>
        <v>0</v>
      </c>
      <c r="F2" s="239"/>
      <c r="G2" s="239"/>
      <c r="H2" s="239"/>
      <c r="I2" s="239"/>
      <c r="J2" s="239"/>
      <c r="K2" s="239"/>
      <c r="L2" s="239"/>
      <c r="M2" s="239"/>
      <c r="N2" s="239"/>
      <c r="O2" s="239"/>
      <c r="P2" s="239"/>
      <c r="Q2" s="239"/>
      <c r="R2" s="240"/>
      <c r="S2" s="241"/>
      <c r="T2" s="241"/>
      <c r="U2" s="242"/>
      <c r="V2" s="242"/>
      <c r="W2" s="242"/>
      <c r="X2" s="242"/>
      <c r="Y2" s="242"/>
      <c r="Z2" s="242"/>
      <c r="AA2" s="242"/>
      <c r="AB2" s="242"/>
      <c r="AC2" s="242"/>
      <c r="AD2" s="242"/>
      <c r="AE2" s="242"/>
      <c r="AF2" s="242"/>
      <c r="AG2" s="242"/>
      <c r="AH2" s="243"/>
      <c r="AK2" s="58"/>
      <c r="AL2" s="56"/>
      <c r="AM2"/>
      <c r="AN2"/>
    </row>
    <row r="3" spans="1:40" s="3" customFormat="1" ht="17.25" customHeight="1" x14ac:dyDescent="0.2">
      <c r="A3" s="112"/>
      <c r="B3" s="821" t="str">
        <f>Zerf_Version</f>
        <v>Version VSA 5.05</v>
      </c>
      <c r="C3" s="822"/>
      <c r="D3" s="120">
        <f>DATE($C$1,MONTH($B$1),D$4)</f>
        <v>45536</v>
      </c>
      <c r="E3" s="121">
        <f t="shared" ref="E3:AE3" si="0">DATE($C$1,MONTH($B$1),E$4)</f>
        <v>45537</v>
      </c>
      <c r="F3" s="121">
        <f t="shared" si="0"/>
        <v>45538</v>
      </c>
      <c r="G3" s="121">
        <f t="shared" si="0"/>
        <v>45539</v>
      </c>
      <c r="H3" s="121">
        <f t="shared" si="0"/>
        <v>45540</v>
      </c>
      <c r="I3" s="121">
        <f t="shared" si="0"/>
        <v>45541</v>
      </c>
      <c r="J3" s="121">
        <f t="shared" si="0"/>
        <v>45542</v>
      </c>
      <c r="K3" s="121">
        <f t="shared" si="0"/>
        <v>45543</v>
      </c>
      <c r="L3" s="121">
        <f t="shared" si="0"/>
        <v>45544</v>
      </c>
      <c r="M3" s="121">
        <f t="shared" si="0"/>
        <v>45545</v>
      </c>
      <c r="N3" s="121">
        <f t="shared" si="0"/>
        <v>45546</v>
      </c>
      <c r="O3" s="121">
        <f t="shared" si="0"/>
        <v>45547</v>
      </c>
      <c r="P3" s="121">
        <f t="shared" si="0"/>
        <v>45548</v>
      </c>
      <c r="Q3" s="121">
        <f t="shared" si="0"/>
        <v>45549</v>
      </c>
      <c r="R3" s="121">
        <f t="shared" si="0"/>
        <v>45550</v>
      </c>
      <c r="S3" s="121">
        <f t="shared" si="0"/>
        <v>45551</v>
      </c>
      <c r="T3" s="121">
        <f t="shared" si="0"/>
        <v>45552</v>
      </c>
      <c r="U3" s="121">
        <f t="shared" si="0"/>
        <v>45553</v>
      </c>
      <c r="V3" s="121">
        <f t="shared" si="0"/>
        <v>45554</v>
      </c>
      <c r="W3" s="121">
        <f t="shared" si="0"/>
        <v>45555</v>
      </c>
      <c r="X3" s="121">
        <f t="shared" si="0"/>
        <v>45556</v>
      </c>
      <c r="Y3" s="121">
        <f t="shared" si="0"/>
        <v>45557</v>
      </c>
      <c r="Z3" s="121">
        <f t="shared" si="0"/>
        <v>45558</v>
      </c>
      <c r="AA3" s="121">
        <f t="shared" si="0"/>
        <v>45559</v>
      </c>
      <c r="AB3" s="121">
        <f t="shared" si="0"/>
        <v>45560</v>
      </c>
      <c r="AC3" s="121">
        <f t="shared" si="0"/>
        <v>45561</v>
      </c>
      <c r="AD3" s="121">
        <f t="shared" si="0"/>
        <v>45562</v>
      </c>
      <c r="AE3" s="121">
        <f t="shared" si="0"/>
        <v>45563</v>
      </c>
      <c r="AF3" s="121">
        <f>IF(MONTH(DATE($C$1,MONTH($B$1),AF$37))&gt;MONTH($B$1),"",DATE($C$1,MONTH($B$1),AF$4))</f>
        <v>45564</v>
      </c>
      <c r="AG3" s="121">
        <f>IF(MONTH(DATE($C$1,MONTH($B$1),AG$37))&gt;MONTH($B$1),"",DATE($C$1,MONTH($B$1),AG$4))</f>
        <v>45565</v>
      </c>
      <c r="AH3" s="316" t="str">
        <f>IF(MONTH(DATE($C$1,MONTH($B$1),AH$37))&gt;MONTH($B$1),"",DATE($C$1,MONTH($B$1),AH$4))</f>
        <v/>
      </c>
      <c r="AI3" s="319"/>
      <c r="AK3" s="58"/>
      <c r="AL3" s="56"/>
      <c r="AM3"/>
      <c r="AN3"/>
    </row>
    <row r="4" spans="1:40" s="3" customFormat="1" ht="19.7" customHeight="1" thickBot="1" x14ac:dyDescent="0.25">
      <c r="A4" s="113"/>
      <c r="B4" s="823"/>
      <c r="C4" s="824"/>
      <c r="D4" s="119">
        <f t="shared" ref="D4:AE4" si="1">IF(MONTH(DATE($C$1,MONTH($B$1),D$37))&gt;MONTH($B$1),"",D37)</f>
        <v>1</v>
      </c>
      <c r="E4" s="119">
        <f t="shared" si="1"/>
        <v>2</v>
      </c>
      <c r="F4" s="119">
        <f t="shared" si="1"/>
        <v>3</v>
      </c>
      <c r="G4" s="119">
        <f t="shared" si="1"/>
        <v>4</v>
      </c>
      <c r="H4" s="119">
        <f t="shared" si="1"/>
        <v>5</v>
      </c>
      <c r="I4" s="119">
        <f t="shared" si="1"/>
        <v>6</v>
      </c>
      <c r="J4" s="119">
        <f t="shared" si="1"/>
        <v>7</v>
      </c>
      <c r="K4" s="119">
        <f t="shared" si="1"/>
        <v>8</v>
      </c>
      <c r="L4" s="119">
        <f t="shared" si="1"/>
        <v>9</v>
      </c>
      <c r="M4" s="119">
        <f t="shared" si="1"/>
        <v>10</v>
      </c>
      <c r="N4" s="119">
        <f t="shared" si="1"/>
        <v>11</v>
      </c>
      <c r="O4" s="119">
        <f t="shared" si="1"/>
        <v>12</v>
      </c>
      <c r="P4" s="119">
        <f t="shared" si="1"/>
        <v>13</v>
      </c>
      <c r="Q4" s="119">
        <f t="shared" si="1"/>
        <v>14</v>
      </c>
      <c r="R4" s="119">
        <f t="shared" si="1"/>
        <v>15</v>
      </c>
      <c r="S4" s="119">
        <f t="shared" si="1"/>
        <v>16</v>
      </c>
      <c r="T4" s="119">
        <f t="shared" si="1"/>
        <v>17</v>
      </c>
      <c r="U4" s="119">
        <f t="shared" si="1"/>
        <v>18</v>
      </c>
      <c r="V4" s="119">
        <f t="shared" si="1"/>
        <v>19</v>
      </c>
      <c r="W4" s="119">
        <f t="shared" si="1"/>
        <v>20</v>
      </c>
      <c r="X4" s="119">
        <f t="shared" si="1"/>
        <v>21</v>
      </c>
      <c r="Y4" s="119">
        <f t="shared" si="1"/>
        <v>22</v>
      </c>
      <c r="Z4" s="119">
        <f t="shared" si="1"/>
        <v>23</v>
      </c>
      <c r="AA4" s="119">
        <f t="shared" si="1"/>
        <v>24</v>
      </c>
      <c r="AB4" s="119">
        <f t="shared" si="1"/>
        <v>25</v>
      </c>
      <c r="AC4" s="119">
        <f t="shared" si="1"/>
        <v>26</v>
      </c>
      <c r="AD4" s="119">
        <f t="shared" si="1"/>
        <v>27</v>
      </c>
      <c r="AE4" s="119">
        <f t="shared" si="1"/>
        <v>28</v>
      </c>
      <c r="AF4" s="119">
        <f>IF(MONTH(DATE($C$1,MONTH($B$1),AF$37))&gt;MONTH($B$1),"",AF37)</f>
        <v>29</v>
      </c>
      <c r="AG4" s="119">
        <f>IF(MONTH(DATE($C$1,MONTH($B$1),AG$37))&gt;MONTH($B$1),"",AG37)</f>
        <v>30</v>
      </c>
      <c r="AH4" s="317" t="str">
        <f>IF(MONTH(DATE($C$1,MONTH($B$1),AH$37))&gt;MONTH($B$1),"",AH37)</f>
        <v/>
      </c>
      <c r="AI4" s="319"/>
      <c r="AJ4" s="122"/>
      <c r="AK4" s="58"/>
      <c r="AL4" s="56"/>
      <c r="AM4"/>
      <c r="AN4"/>
    </row>
    <row r="5" spans="1:40" s="3" customFormat="1" ht="22.7" customHeight="1" x14ac:dyDescent="0.2">
      <c r="A5" s="113"/>
      <c r="B5" s="828" t="s">
        <v>274</v>
      </c>
      <c r="C5" s="829"/>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398"/>
      <c r="AI5" s="319"/>
      <c r="AJ5" s="122"/>
      <c r="AK5" s="58"/>
      <c r="AL5" s="56"/>
      <c r="AM5" s="10"/>
      <c r="AN5"/>
    </row>
    <row r="6" spans="1:40" s="3" customFormat="1" ht="22.7" customHeight="1" x14ac:dyDescent="0.2">
      <c r="A6" s="113"/>
      <c r="B6" s="830" t="s">
        <v>275</v>
      </c>
      <c r="C6" s="831"/>
      <c r="D6" s="397"/>
      <c r="E6" s="397"/>
      <c r="F6" s="397"/>
      <c r="G6" s="397"/>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8"/>
      <c r="AI6" s="319"/>
      <c r="AJ6" s="122"/>
      <c r="AK6" s="58"/>
      <c r="AL6" s="56"/>
      <c r="AM6"/>
      <c r="AN6"/>
    </row>
    <row r="7" spans="1:40" s="3" customFormat="1" ht="22.7" customHeight="1" x14ac:dyDescent="0.2">
      <c r="A7" s="114"/>
      <c r="B7" s="828" t="s">
        <v>274</v>
      </c>
      <c r="C7" s="829"/>
      <c r="D7" s="397"/>
      <c r="E7" s="397"/>
      <c r="F7" s="397"/>
      <c r="G7" s="397"/>
      <c r="H7" s="397"/>
      <c r="I7" s="397"/>
      <c r="J7" s="397"/>
      <c r="K7" s="397"/>
      <c r="L7" s="397"/>
      <c r="M7" s="397"/>
      <c r="N7" s="397"/>
      <c r="O7" s="397"/>
      <c r="P7" s="397"/>
      <c r="Q7" s="397"/>
      <c r="R7" s="397"/>
      <c r="S7" s="397"/>
      <c r="T7" s="397"/>
      <c r="U7" s="397"/>
      <c r="V7" s="397"/>
      <c r="W7" s="397"/>
      <c r="X7" s="397"/>
      <c r="Y7" s="397"/>
      <c r="Z7" s="397"/>
      <c r="AA7" s="397"/>
      <c r="AB7" s="397"/>
      <c r="AC7" s="397"/>
      <c r="AD7" s="397"/>
      <c r="AE7" s="397"/>
      <c r="AF7" s="397"/>
      <c r="AG7" s="397"/>
      <c r="AH7" s="398"/>
      <c r="AI7" s="319"/>
      <c r="AJ7" s="122"/>
      <c r="AK7" s="58"/>
      <c r="AL7" s="56"/>
      <c r="AM7"/>
      <c r="AN7"/>
    </row>
    <row r="8" spans="1:40" s="3" customFormat="1" ht="22.7" customHeight="1" x14ac:dyDescent="0.2">
      <c r="A8" s="113"/>
      <c r="B8" s="830" t="s">
        <v>275</v>
      </c>
      <c r="C8" s="831"/>
      <c r="D8" s="397"/>
      <c r="E8" s="397"/>
      <c r="F8" s="397"/>
      <c r="G8" s="397"/>
      <c r="H8" s="397"/>
      <c r="I8" s="397"/>
      <c r="J8" s="397"/>
      <c r="K8" s="397"/>
      <c r="L8" s="397"/>
      <c r="M8" s="397"/>
      <c r="N8" s="397"/>
      <c r="O8" s="397"/>
      <c r="P8" s="397"/>
      <c r="Q8" s="397"/>
      <c r="R8" s="397"/>
      <c r="S8" s="397"/>
      <c r="T8" s="397"/>
      <c r="U8" s="397"/>
      <c r="V8" s="397"/>
      <c r="W8" s="397"/>
      <c r="X8" s="397"/>
      <c r="Y8" s="397"/>
      <c r="Z8" s="397"/>
      <c r="AA8" s="397"/>
      <c r="AB8" s="397"/>
      <c r="AC8" s="397"/>
      <c r="AD8" s="397"/>
      <c r="AE8" s="397"/>
      <c r="AF8" s="397"/>
      <c r="AG8" s="397"/>
      <c r="AH8" s="398"/>
      <c r="AI8" s="319"/>
      <c r="AJ8" s="122"/>
      <c r="AK8" s="59"/>
      <c r="AL8" s="56"/>
      <c r="AM8" s="32"/>
      <c r="AN8" s="32"/>
    </row>
    <row r="9" spans="1:40" s="3" customFormat="1" ht="22.7" customHeight="1" x14ac:dyDescent="0.2">
      <c r="A9" s="113"/>
      <c r="B9" s="828" t="s">
        <v>274</v>
      </c>
      <c r="C9" s="829"/>
      <c r="D9" s="397"/>
      <c r="E9" s="397"/>
      <c r="F9" s="397"/>
      <c r="G9" s="397"/>
      <c r="H9" s="397"/>
      <c r="I9" s="397"/>
      <c r="J9" s="397"/>
      <c r="K9" s="397"/>
      <c r="L9" s="397"/>
      <c r="M9" s="397"/>
      <c r="N9" s="397"/>
      <c r="O9" s="397"/>
      <c r="P9" s="397"/>
      <c r="Q9" s="397"/>
      <c r="R9" s="397"/>
      <c r="S9" s="397"/>
      <c r="T9" s="397"/>
      <c r="U9" s="397"/>
      <c r="V9" s="397"/>
      <c r="W9" s="397"/>
      <c r="X9" s="397"/>
      <c r="Y9" s="397"/>
      <c r="Z9" s="397"/>
      <c r="AA9" s="397"/>
      <c r="AB9" s="397"/>
      <c r="AC9" s="397"/>
      <c r="AD9" s="397"/>
      <c r="AE9" s="397"/>
      <c r="AF9" s="397"/>
      <c r="AG9" s="397"/>
      <c r="AH9" s="398"/>
      <c r="AI9" s="319"/>
      <c r="AJ9" s="123"/>
      <c r="AK9" s="60"/>
      <c r="AL9" s="46"/>
      <c r="AM9"/>
      <c r="AN9"/>
    </row>
    <row r="10" spans="1:40" s="3" customFormat="1" ht="22.7" customHeight="1" x14ac:dyDescent="0.2">
      <c r="A10" s="113"/>
      <c r="B10" s="830" t="s">
        <v>275</v>
      </c>
      <c r="C10" s="831"/>
      <c r="D10" s="397"/>
      <c r="E10" s="397"/>
      <c r="F10" s="397"/>
      <c r="G10" s="397"/>
      <c r="H10" s="397"/>
      <c r="I10" s="397"/>
      <c r="J10" s="397"/>
      <c r="K10" s="397"/>
      <c r="L10" s="397"/>
      <c r="M10" s="397"/>
      <c r="N10" s="397"/>
      <c r="O10" s="397"/>
      <c r="P10" s="397"/>
      <c r="Q10" s="397"/>
      <c r="R10" s="397"/>
      <c r="S10" s="397"/>
      <c r="T10" s="397"/>
      <c r="U10" s="397"/>
      <c r="V10" s="397"/>
      <c r="W10" s="397"/>
      <c r="X10" s="397"/>
      <c r="Y10" s="397"/>
      <c r="Z10" s="397"/>
      <c r="AA10" s="397"/>
      <c r="AB10" s="397"/>
      <c r="AC10" s="397"/>
      <c r="AD10" s="397"/>
      <c r="AE10" s="397"/>
      <c r="AF10" s="397"/>
      <c r="AG10" s="397"/>
      <c r="AH10" s="398"/>
      <c r="AI10" s="319"/>
      <c r="AJ10" s="123"/>
      <c r="AK10" s="70"/>
      <c r="AL10" s="46"/>
      <c r="AM10"/>
      <c r="AN10"/>
    </row>
    <row r="11" spans="1:40" s="3" customFormat="1" ht="22.7" customHeight="1" x14ac:dyDescent="0.2">
      <c r="A11" s="113"/>
      <c r="B11" s="828" t="s">
        <v>274</v>
      </c>
      <c r="C11" s="829"/>
      <c r="D11" s="397"/>
      <c r="E11" s="397"/>
      <c r="F11" s="397"/>
      <c r="G11" s="397"/>
      <c r="H11" s="397"/>
      <c r="I11" s="397"/>
      <c r="J11" s="397"/>
      <c r="K11" s="397"/>
      <c r="L11" s="397"/>
      <c r="M11" s="397"/>
      <c r="N11" s="397"/>
      <c r="O11" s="397"/>
      <c r="P11" s="397"/>
      <c r="Q11" s="397"/>
      <c r="R11" s="397"/>
      <c r="S11" s="397"/>
      <c r="T11" s="397"/>
      <c r="U11" s="397"/>
      <c r="V11" s="397"/>
      <c r="W11" s="397"/>
      <c r="X11" s="397"/>
      <c r="Y11" s="397"/>
      <c r="Z11" s="397"/>
      <c r="AA11" s="397"/>
      <c r="AB11" s="397"/>
      <c r="AC11" s="397"/>
      <c r="AD11" s="397"/>
      <c r="AE11" s="397"/>
      <c r="AF11" s="397"/>
      <c r="AG11" s="397"/>
      <c r="AH11" s="398"/>
      <c r="AI11" s="319"/>
      <c r="AJ11" s="80"/>
      <c r="AK11" s="58"/>
      <c r="AL11" s="56"/>
      <c r="AM11" s="10"/>
      <c r="AN11"/>
    </row>
    <row r="12" spans="1:40" s="3" customFormat="1" ht="22.7" customHeight="1" x14ac:dyDescent="0.2">
      <c r="A12" s="113"/>
      <c r="B12" s="830" t="s">
        <v>275</v>
      </c>
      <c r="C12" s="831"/>
      <c r="D12" s="397"/>
      <c r="E12" s="397"/>
      <c r="F12" s="397"/>
      <c r="G12" s="397"/>
      <c r="H12" s="397"/>
      <c r="I12" s="397"/>
      <c r="J12" s="397"/>
      <c r="K12" s="397"/>
      <c r="L12" s="397"/>
      <c r="M12" s="397"/>
      <c r="N12" s="397"/>
      <c r="O12" s="397"/>
      <c r="P12" s="397"/>
      <c r="Q12" s="397"/>
      <c r="R12" s="397"/>
      <c r="S12" s="397"/>
      <c r="T12" s="397"/>
      <c r="U12" s="397"/>
      <c r="V12" s="397"/>
      <c r="W12" s="397"/>
      <c r="X12" s="397"/>
      <c r="Y12" s="397"/>
      <c r="Z12" s="397"/>
      <c r="AA12" s="397"/>
      <c r="AB12" s="397"/>
      <c r="AC12" s="397"/>
      <c r="AD12" s="397"/>
      <c r="AE12" s="397"/>
      <c r="AF12" s="397"/>
      <c r="AG12" s="397"/>
      <c r="AH12" s="398"/>
      <c r="AI12" s="319"/>
      <c r="AJ12" s="80"/>
      <c r="AK12" s="58"/>
      <c r="AL12" s="56"/>
      <c r="AM12" s="10"/>
      <c r="AN12"/>
    </row>
    <row r="13" spans="1:40" s="3" customFormat="1" ht="22.7" customHeight="1" thickBot="1" x14ac:dyDescent="0.25">
      <c r="A13" s="115"/>
      <c r="B13" s="797" t="str">
        <f>B_PrZeit</f>
        <v>Präsenzzeit</v>
      </c>
      <c r="C13" s="790"/>
      <c r="D13" s="315">
        <f t="shared" ref="D13:AH13" si="2">24*(D6-D5+D8-D7+D10-D9+D12-D11)*D88</f>
        <v>0</v>
      </c>
      <c r="E13" s="315">
        <f t="shared" si="2"/>
        <v>0</v>
      </c>
      <c r="F13" s="315">
        <f t="shared" si="2"/>
        <v>0</v>
      </c>
      <c r="G13" s="315">
        <f t="shared" si="2"/>
        <v>0</v>
      </c>
      <c r="H13" s="315">
        <f t="shared" si="2"/>
        <v>0</v>
      </c>
      <c r="I13" s="315">
        <f t="shared" si="2"/>
        <v>0</v>
      </c>
      <c r="J13" s="315">
        <f t="shared" si="2"/>
        <v>0</v>
      </c>
      <c r="K13" s="315">
        <f t="shared" si="2"/>
        <v>0</v>
      </c>
      <c r="L13" s="315">
        <f t="shared" si="2"/>
        <v>0</v>
      </c>
      <c r="M13" s="315">
        <f t="shared" si="2"/>
        <v>0</v>
      </c>
      <c r="N13" s="315">
        <f t="shared" si="2"/>
        <v>0</v>
      </c>
      <c r="O13" s="315">
        <f t="shared" si="2"/>
        <v>0</v>
      </c>
      <c r="P13" s="315">
        <f t="shared" si="2"/>
        <v>0</v>
      </c>
      <c r="Q13" s="315">
        <f t="shared" si="2"/>
        <v>0</v>
      </c>
      <c r="R13" s="315">
        <f t="shared" si="2"/>
        <v>0</v>
      </c>
      <c r="S13" s="315">
        <f t="shared" si="2"/>
        <v>0</v>
      </c>
      <c r="T13" s="315">
        <f t="shared" si="2"/>
        <v>0</v>
      </c>
      <c r="U13" s="315">
        <f t="shared" si="2"/>
        <v>0</v>
      </c>
      <c r="V13" s="315">
        <f t="shared" si="2"/>
        <v>0</v>
      </c>
      <c r="W13" s="315">
        <f t="shared" si="2"/>
        <v>0</v>
      </c>
      <c r="X13" s="315">
        <f t="shared" si="2"/>
        <v>0</v>
      </c>
      <c r="Y13" s="315">
        <f t="shared" si="2"/>
        <v>0</v>
      </c>
      <c r="Z13" s="315">
        <f t="shared" si="2"/>
        <v>0</v>
      </c>
      <c r="AA13" s="315">
        <f t="shared" si="2"/>
        <v>0</v>
      </c>
      <c r="AB13" s="315">
        <f t="shared" si="2"/>
        <v>0</v>
      </c>
      <c r="AC13" s="315">
        <f t="shared" si="2"/>
        <v>0</v>
      </c>
      <c r="AD13" s="315">
        <f t="shared" si="2"/>
        <v>0</v>
      </c>
      <c r="AE13" s="315">
        <f t="shared" si="2"/>
        <v>0</v>
      </c>
      <c r="AF13" s="315">
        <f t="shared" si="2"/>
        <v>0</v>
      </c>
      <c r="AG13" s="315">
        <f t="shared" si="2"/>
        <v>0</v>
      </c>
      <c r="AH13" s="318">
        <f t="shared" si="2"/>
        <v>0</v>
      </c>
      <c r="AI13" s="320"/>
      <c r="AJ13" s="110"/>
      <c r="AK13" s="58"/>
      <c r="AL13" s="56"/>
      <c r="AM13" s="10"/>
      <c r="AN13"/>
    </row>
    <row r="14" spans="1:40" s="2" customFormat="1" ht="22.7" customHeight="1" x14ac:dyDescent="0.2">
      <c r="A14" s="116"/>
      <c r="B14" s="352" t="str">
        <f>B_TotalAZist</f>
        <v>Total Arbeitszeit (IST)</v>
      </c>
      <c r="C14" s="825" t="str">
        <f>B_Utraege</f>
        <v>&lt;&lt;&lt;  Überträge
&amp; Jahresanspruch</v>
      </c>
      <c r="D14" s="350">
        <f>IF(D13+D35&gt;=D15,D13+D35,MIN(D13+D35+SUM(D20,D22:D34),IF(D15&lt;0,0,D15)))*D84</f>
        <v>0</v>
      </c>
      <c r="E14" s="350">
        <f t="shared" ref="E14:AH14" si="3">IF(E13+E35&gt;=E15,E13+E35,MIN(E13+E35+SUM(E20,E22:E34),IF(E15&lt;0,0,E15)))*E84</f>
        <v>0</v>
      </c>
      <c r="F14" s="350">
        <f t="shared" si="3"/>
        <v>0</v>
      </c>
      <c r="G14" s="350">
        <f t="shared" si="3"/>
        <v>0</v>
      </c>
      <c r="H14" s="350">
        <f t="shared" si="3"/>
        <v>0</v>
      </c>
      <c r="I14" s="350">
        <f t="shared" si="3"/>
        <v>0</v>
      </c>
      <c r="J14" s="350">
        <f t="shared" si="3"/>
        <v>0</v>
      </c>
      <c r="K14" s="350">
        <f t="shared" si="3"/>
        <v>0</v>
      </c>
      <c r="L14" s="350">
        <f t="shared" si="3"/>
        <v>0</v>
      </c>
      <c r="M14" s="350">
        <f t="shared" si="3"/>
        <v>0</v>
      </c>
      <c r="N14" s="350">
        <f t="shared" si="3"/>
        <v>0</v>
      </c>
      <c r="O14" s="350">
        <f t="shared" si="3"/>
        <v>0</v>
      </c>
      <c r="P14" s="350">
        <f t="shared" si="3"/>
        <v>0</v>
      </c>
      <c r="Q14" s="350">
        <f t="shared" si="3"/>
        <v>0</v>
      </c>
      <c r="R14" s="350">
        <f t="shared" si="3"/>
        <v>0</v>
      </c>
      <c r="S14" s="350">
        <f t="shared" si="3"/>
        <v>0</v>
      </c>
      <c r="T14" s="350">
        <f t="shared" si="3"/>
        <v>0</v>
      </c>
      <c r="U14" s="350">
        <f t="shared" si="3"/>
        <v>0</v>
      </c>
      <c r="V14" s="350">
        <f t="shared" si="3"/>
        <v>0</v>
      </c>
      <c r="W14" s="350">
        <f t="shared" si="3"/>
        <v>0</v>
      </c>
      <c r="X14" s="350">
        <f t="shared" si="3"/>
        <v>0</v>
      </c>
      <c r="Y14" s="350">
        <f t="shared" si="3"/>
        <v>0</v>
      </c>
      <c r="Z14" s="350">
        <f t="shared" si="3"/>
        <v>0</v>
      </c>
      <c r="AA14" s="350">
        <f t="shared" si="3"/>
        <v>0</v>
      </c>
      <c r="AB14" s="350">
        <f t="shared" si="3"/>
        <v>0</v>
      </c>
      <c r="AC14" s="350">
        <f t="shared" si="3"/>
        <v>0</v>
      </c>
      <c r="AD14" s="350">
        <f t="shared" si="3"/>
        <v>0</v>
      </c>
      <c r="AE14" s="350">
        <f t="shared" si="3"/>
        <v>0</v>
      </c>
      <c r="AF14" s="350">
        <f t="shared" si="3"/>
        <v>0</v>
      </c>
      <c r="AG14" s="350">
        <f t="shared" si="3"/>
        <v>0</v>
      </c>
      <c r="AH14" s="350">
        <f t="shared" si="3"/>
        <v>0</v>
      </c>
      <c r="AI14" s="247">
        <f>SUMIF($D$82:$AH$82,1,D14:AH14)</f>
        <v>0</v>
      </c>
      <c r="AJ14" s="244">
        <f>AI14-AI15</f>
        <v>-176.40000000000006</v>
      </c>
      <c r="AK14" s="59"/>
      <c r="AL14" s="56"/>
      <c r="AM14" s="10"/>
      <c r="AN14" s="15"/>
    </row>
    <row r="15" spans="1:40" s="3" customFormat="1" ht="22.7" customHeight="1" x14ac:dyDescent="0.2">
      <c r="A15" s="117"/>
      <c r="B15" s="352" t="str">
        <f>B_NettoSollAZ</f>
        <v>Netto-SOLL-Arbeitszeit</v>
      </c>
      <c r="C15" s="826"/>
      <c r="D15" s="245">
        <f>ROUND(D16-D19,2)</f>
        <v>0</v>
      </c>
      <c r="E15" s="245">
        <f t="shared" ref="E15:AE15" si="4">ROUND(E16-E19,2)</f>
        <v>8.4</v>
      </c>
      <c r="F15" s="245">
        <f t="shared" si="4"/>
        <v>8.4</v>
      </c>
      <c r="G15" s="245">
        <f t="shared" si="4"/>
        <v>8.4</v>
      </c>
      <c r="H15" s="245">
        <f t="shared" si="4"/>
        <v>8.4</v>
      </c>
      <c r="I15" s="245">
        <f t="shared" si="4"/>
        <v>8.4</v>
      </c>
      <c r="J15" s="245">
        <f t="shared" si="4"/>
        <v>0</v>
      </c>
      <c r="K15" s="245">
        <f t="shared" si="4"/>
        <v>0</v>
      </c>
      <c r="L15" s="245">
        <f t="shared" si="4"/>
        <v>8.4</v>
      </c>
      <c r="M15" s="245">
        <f t="shared" si="4"/>
        <v>8.4</v>
      </c>
      <c r="N15" s="245">
        <f t="shared" si="4"/>
        <v>8.4</v>
      </c>
      <c r="O15" s="245">
        <f t="shared" si="4"/>
        <v>8.4</v>
      </c>
      <c r="P15" s="245">
        <f t="shared" si="4"/>
        <v>8.4</v>
      </c>
      <c r="Q15" s="245">
        <f t="shared" si="4"/>
        <v>0</v>
      </c>
      <c r="R15" s="245">
        <f t="shared" si="4"/>
        <v>0</v>
      </c>
      <c r="S15" s="245">
        <f t="shared" si="4"/>
        <v>8.4</v>
      </c>
      <c r="T15" s="245">
        <f t="shared" si="4"/>
        <v>8.4</v>
      </c>
      <c r="U15" s="245">
        <f t="shared" si="4"/>
        <v>8.4</v>
      </c>
      <c r="V15" s="245">
        <f t="shared" si="4"/>
        <v>8.4</v>
      </c>
      <c r="W15" s="245">
        <f t="shared" si="4"/>
        <v>8.4</v>
      </c>
      <c r="X15" s="245">
        <f t="shared" si="4"/>
        <v>0</v>
      </c>
      <c r="Y15" s="245">
        <f t="shared" si="4"/>
        <v>0</v>
      </c>
      <c r="Z15" s="245">
        <f t="shared" si="4"/>
        <v>8.4</v>
      </c>
      <c r="AA15" s="245">
        <f t="shared" si="4"/>
        <v>8.4</v>
      </c>
      <c r="AB15" s="245">
        <f t="shared" si="4"/>
        <v>8.4</v>
      </c>
      <c r="AC15" s="245">
        <f t="shared" si="4"/>
        <v>8.4</v>
      </c>
      <c r="AD15" s="245">
        <f t="shared" si="4"/>
        <v>8.4</v>
      </c>
      <c r="AE15" s="245">
        <f t="shared" si="4"/>
        <v>0</v>
      </c>
      <c r="AF15" s="245">
        <f>IF(AF$38=4,0,ROUND(AF16-AF19,2))</f>
        <v>0</v>
      </c>
      <c r="AG15" s="245">
        <f t="shared" ref="AG15:AH15" si="5">IF(AG$38=4,0,ROUND(AG16-AG19,2))</f>
        <v>8.4</v>
      </c>
      <c r="AH15" s="245">
        <f t="shared" si="5"/>
        <v>0</v>
      </c>
      <c r="AI15" s="247">
        <f>SUMIF($D$82:$AH$82,1,D15:AH15)</f>
        <v>176.40000000000006</v>
      </c>
      <c r="AJ15" s="248"/>
      <c r="AK15" s="58"/>
      <c r="AL15" s="56"/>
      <c r="AM15" s="10"/>
      <c r="AN15"/>
    </row>
    <row r="16" spans="1:40" s="3" customFormat="1" ht="22.7" customHeight="1" x14ac:dyDescent="0.2">
      <c r="A16" s="117"/>
      <c r="B16" s="352" t="str">
        <f>B_BruttoSollAZ</f>
        <v>Brutto-SOLL-Arb.zeit</v>
      </c>
      <c r="C16" s="826"/>
      <c r="D16" s="245">
        <f t="shared" ref="D16:AE16" si="6">VLOOKUP(D3,VSA_Kalender,16)</f>
        <v>0</v>
      </c>
      <c r="E16" s="245">
        <f t="shared" si="6"/>
        <v>8.4</v>
      </c>
      <c r="F16" s="245">
        <f t="shared" si="6"/>
        <v>8.4</v>
      </c>
      <c r="G16" s="245">
        <f t="shared" si="6"/>
        <v>8.4</v>
      </c>
      <c r="H16" s="245">
        <f t="shared" si="6"/>
        <v>8.4</v>
      </c>
      <c r="I16" s="245">
        <f t="shared" si="6"/>
        <v>8.4</v>
      </c>
      <c r="J16" s="245">
        <f t="shared" si="6"/>
        <v>0</v>
      </c>
      <c r="K16" s="245">
        <f t="shared" si="6"/>
        <v>0</v>
      </c>
      <c r="L16" s="245">
        <f t="shared" si="6"/>
        <v>8.4</v>
      </c>
      <c r="M16" s="245">
        <f t="shared" si="6"/>
        <v>8.4</v>
      </c>
      <c r="N16" s="245">
        <f t="shared" si="6"/>
        <v>8.4</v>
      </c>
      <c r="O16" s="245">
        <f t="shared" si="6"/>
        <v>8.4</v>
      </c>
      <c r="P16" s="245">
        <f t="shared" si="6"/>
        <v>8.4</v>
      </c>
      <c r="Q16" s="245">
        <f t="shared" si="6"/>
        <v>0</v>
      </c>
      <c r="R16" s="245">
        <f t="shared" si="6"/>
        <v>0</v>
      </c>
      <c r="S16" s="245">
        <f t="shared" si="6"/>
        <v>8.4</v>
      </c>
      <c r="T16" s="245">
        <f t="shared" si="6"/>
        <v>8.4</v>
      </c>
      <c r="U16" s="245">
        <f t="shared" si="6"/>
        <v>8.4</v>
      </c>
      <c r="V16" s="245">
        <f t="shared" si="6"/>
        <v>8.4</v>
      </c>
      <c r="W16" s="245">
        <f t="shared" si="6"/>
        <v>8.4</v>
      </c>
      <c r="X16" s="245">
        <f t="shared" si="6"/>
        <v>0</v>
      </c>
      <c r="Y16" s="245">
        <f t="shared" si="6"/>
        <v>0</v>
      </c>
      <c r="Z16" s="245">
        <f t="shared" si="6"/>
        <v>8.4</v>
      </c>
      <c r="AA16" s="245">
        <f t="shared" si="6"/>
        <v>8.4</v>
      </c>
      <c r="AB16" s="245">
        <f t="shared" si="6"/>
        <v>8.4</v>
      </c>
      <c r="AC16" s="245">
        <f t="shared" si="6"/>
        <v>8.4</v>
      </c>
      <c r="AD16" s="245">
        <f t="shared" si="6"/>
        <v>8.4</v>
      </c>
      <c r="AE16" s="245">
        <f t="shared" si="6"/>
        <v>0</v>
      </c>
      <c r="AF16" s="245">
        <f>IF(AF$38=4,0,VLOOKUP(AF3,VSA_Kalender,16))</f>
        <v>0</v>
      </c>
      <c r="AG16" s="245">
        <f>IF(AG$38=4,0,VLOOKUP(AG3,VSA_Kalender,16))</f>
        <v>8.4</v>
      </c>
      <c r="AH16" s="245">
        <f>IF(AH$38=4,0,VLOOKUP(AH3,VSA_Kalender,16))</f>
        <v>0</v>
      </c>
      <c r="AI16" s="247"/>
      <c r="AJ16" s="248"/>
      <c r="AK16" s="58"/>
      <c r="AL16" s="56"/>
      <c r="AM16" s="10"/>
      <c r="AN16"/>
    </row>
    <row r="17" spans="1:40" s="3" customFormat="1" ht="22.7" customHeight="1" x14ac:dyDescent="0.2">
      <c r="A17" s="117"/>
      <c r="B17" s="352" t="str">
        <f>B_MehrMinder</f>
        <v>Mehr-/Minderleistung</v>
      </c>
      <c r="C17" s="827"/>
      <c r="D17" s="245">
        <f t="shared" ref="D17:AH17" ca="1" si="7">(SL_BisDatum&gt;=D3)*ROUND(D14-D15,2)</f>
        <v>0</v>
      </c>
      <c r="E17" s="245">
        <f t="shared" ca="1" si="7"/>
        <v>0</v>
      </c>
      <c r="F17" s="245">
        <f t="shared" ca="1" si="7"/>
        <v>0</v>
      </c>
      <c r="G17" s="245">
        <f t="shared" ca="1" si="7"/>
        <v>0</v>
      </c>
      <c r="H17" s="245">
        <f t="shared" ca="1" si="7"/>
        <v>0</v>
      </c>
      <c r="I17" s="245">
        <f t="shared" ca="1" si="7"/>
        <v>0</v>
      </c>
      <c r="J17" s="245">
        <f t="shared" ca="1" si="7"/>
        <v>0</v>
      </c>
      <c r="K17" s="245">
        <f t="shared" ca="1" si="7"/>
        <v>0</v>
      </c>
      <c r="L17" s="245">
        <f t="shared" ca="1" si="7"/>
        <v>0</v>
      </c>
      <c r="M17" s="245">
        <f t="shared" ca="1" si="7"/>
        <v>0</v>
      </c>
      <c r="N17" s="245">
        <f t="shared" ca="1" si="7"/>
        <v>0</v>
      </c>
      <c r="O17" s="245">
        <f t="shared" ca="1" si="7"/>
        <v>0</v>
      </c>
      <c r="P17" s="245">
        <f t="shared" ca="1" si="7"/>
        <v>0</v>
      </c>
      <c r="Q17" s="245">
        <f t="shared" ca="1" si="7"/>
        <v>0</v>
      </c>
      <c r="R17" s="245">
        <f t="shared" ca="1" si="7"/>
        <v>0</v>
      </c>
      <c r="S17" s="245">
        <f t="shared" ca="1" si="7"/>
        <v>0</v>
      </c>
      <c r="T17" s="245">
        <f t="shared" ca="1" si="7"/>
        <v>0</v>
      </c>
      <c r="U17" s="245">
        <f t="shared" ca="1" si="7"/>
        <v>0</v>
      </c>
      <c r="V17" s="245">
        <f t="shared" ca="1" si="7"/>
        <v>0</v>
      </c>
      <c r="W17" s="245">
        <f t="shared" ca="1" si="7"/>
        <v>0</v>
      </c>
      <c r="X17" s="245">
        <f t="shared" ca="1" si="7"/>
        <v>0</v>
      </c>
      <c r="Y17" s="245">
        <f t="shared" ca="1" si="7"/>
        <v>0</v>
      </c>
      <c r="Z17" s="245">
        <f t="shared" ca="1" si="7"/>
        <v>0</v>
      </c>
      <c r="AA17" s="245">
        <f t="shared" ca="1" si="7"/>
        <v>0</v>
      </c>
      <c r="AB17" s="245">
        <f t="shared" ca="1" si="7"/>
        <v>0</v>
      </c>
      <c r="AC17" s="245">
        <f t="shared" ca="1" si="7"/>
        <v>0</v>
      </c>
      <c r="AD17" s="245">
        <f t="shared" ca="1" si="7"/>
        <v>0</v>
      </c>
      <c r="AE17" s="245">
        <f t="shared" ca="1" si="7"/>
        <v>0</v>
      </c>
      <c r="AF17" s="245">
        <f t="shared" ca="1" si="7"/>
        <v>0</v>
      </c>
      <c r="AG17" s="245">
        <f t="shared" ca="1" si="7"/>
        <v>0</v>
      </c>
      <c r="AH17" s="245">
        <f t="shared" ca="1" si="7"/>
        <v>0</v>
      </c>
      <c r="AI17" s="249" t="str">
        <f>B_Total</f>
        <v>Total</v>
      </c>
      <c r="AJ17" s="250" t="str">
        <f>B_Vortrag</f>
        <v>Vortrag</v>
      </c>
      <c r="AK17" s="58"/>
      <c r="AL17" s="56"/>
      <c r="AM17" s="10"/>
      <c r="AN17" s="10"/>
    </row>
    <row r="18" spans="1:40" s="3" customFormat="1" ht="22.7" customHeight="1" x14ac:dyDescent="0.2">
      <c r="A18" s="117"/>
      <c r="B18" s="353" t="str">
        <f>B_AZSaldo</f>
        <v>AZ - Saldo</v>
      </c>
      <c r="C18" s="246">
        <f ca="1">VLOOKUP(ROW(),VSA_Uebertrag,$A$1+3)</f>
        <v>-50.4</v>
      </c>
      <c r="D18" s="245">
        <f t="shared" ref="D18:AH18" ca="1" si="8">IFERROR((C18+D17)*(D3&lt;=SL_BisDatum)*VLOOKUP(D3,VSA_Kalender,21,FALSE),0)</f>
        <v>0</v>
      </c>
      <c r="E18" s="245">
        <f t="shared" ca="1" si="8"/>
        <v>0</v>
      </c>
      <c r="F18" s="245">
        <f t="shared" ca="1" si="8"/>
        <v>0</v>
      </c>
      <c r="G18" s="245">
        <f t="shared" ca="1" si="8"/>
        <v>0</v>
      </c>
      <c r="H18" s="245">
        <f t="shared" ca="1" si="8"/>
        <v>0</v>
      </c>
      <c r="I18" s="245">
        <f t="shared" ca="1" si="8"/>
        <v>0</v>
      </c>
      <c r="J18" s="245">
        <f t="shared" ca="1" si="8"/>
        <v>0</v>
      </c>
      <c r="K18" s="245">
        <f t="shared" ca="1" si="8"/>
        <v>0</v>
      </c>
      <c r="L18" s="245">
        <f t="shared" ca="1" si="8"/>
        <v>0</v>
      </c>
      <c r="M18" s="245">
        <f t="shared" ca="1" si="8"/>
        <v>0</v>
      </c>
      <c r="N18" s="245">
        <f t="shared" ca="1" si="8"/>
        <v>0</v>
      </c>
      <c r="O18" s="245">
        <f t="shared" ca="1" si="8"/>
        <v>0</v>
      </c>
      <c r="P18" s="245">
        <f t="shared" ca="1" si="8"/>
        <v>0</v>
      </c>
      <c r="Q18" s="245">
        <f t="shared" ca="1" si="8"/>
        <v>0</v>
      </c>
      <c r="R18" s="245">
        <f t="shared" ca="1" si="8"/>
        <v>0</v>
      </c>
      <c r="S18" s="245">
        <f t="shared" ca="1" si="8"/>
        <v>0</v>
      </c>
      <c r="T18" s="245">
        <f t="shared" ca="1" si="8"/>
        <v>0</v>
      </c>
      <c r="U18" s="245">
        <f t="shared" ca="1" si="8"/>
        <v>0</v>
      </c>
      <c r="V18" s="245">
        <f t="shared" ca="1" si="8"/>
        <v>0</v>
      </c>
      <c r="W18" s="245">
        <f t="shared" ca="1" si="8"/>
        <v>0</v>
      </c>
      <c r="X18" s="245">
        <f t="shared" ca="1" si="8"/>
        <v>0</v>
      </c>
      <c r="Y18" s="245">
        <f t="shared" ca="1" si="8"/>
        <v>0</v>
      </c>
      <c r="Z18" s="245">
        <f t="shared" ca="1" si="8"/>
        <v>0</v>
      </c>
      <c r="AA18" s="245">
        <f t="shared" ca="1" si="8"/>
        <v>0</v>
      </c>
      <c r="AB18" s="245">
        <f t="shared" ca="1" si="8"/>
        <v>0</v>
      </c>
      <c r="AC18" s="245">
        <f t="shared" ca="1" si="8"/>
        <v>0</v>
      </c>
      <c r="AD18" s="245">
        <f t="shared" ca="1" si="8"/>
        <v>0</v>
      </c>
      <c r="AE18" s="245">
        <f t="shared" ca="1" si="8"/>
        <v>0</v>
      </c>
      <c r="AF18" s="245">
        <f t="shared" ca="1" si="8"/>
        <v>0</v>
      </c>
      <c r="AG18" s="245">
        <f t="shared" ca="1" si="8"/>
        <v>0</v>
      </c>
      <c r="AH18" s="245">
        <f t="shared" ca="1" si="8"/>
        <v>0</v>
      </c>
      <c r="AI18" s="245"/>
      <c r="AJ18" s="251">
        <f ca="1">SUMIF($D$82:$AH$82,1,D17:AH17)+C18</f>
        <v>-50.4</v>
      </c>
      <c r="AK18" s="58"/>
      <c r="AL18" s="56"/>
      <c r="AM18" s="10"/>
      <c r="AN18"/>
    </row>
    <row r="19" spans="1:40" s="3" customFormat="1" ht="22.7" customHeight="1" x14ac:dyDescent="0.2">
      <c r="A19" s="117"/>
      <c r="B19" s="353" t="str">
        <f>B_FTA</f>
        <v>Feiertagsanspruch</v>
      </c>
      <c r="C19" s="246">
        <v>0</v>
      </c>
      <c r="D19" s="350">
        <f t="shared" ref="D19:AE19" si="9">VLOOKUP(D3,VSA_Kalender,14)</f>
        <v>0</v>
      </c>
      <c r="E19" s="350">
        <f t="shared" si="9"/>
        <v>0</v>
      </c>
      <c r="F19" s="350">
        <f t="shared" si="9"/>
        <v>0</v>
      </c>
      <c r="G19" s="350">
        <f t="shared" si="9"/>
        <v>0</v>
      </c>
      <c r="H19" s="350">
        <f t="shared" si="9"/>
        <v>0</v>
      </c>
      <c r="I19" s="350">
        <f t="shared" si="9"/>
        <v>0</v>
      </c>
      <c r="J19" s="350">
        <f t="shared" si="9"/>
        <v>0</v>
      </c>
      <c r="K19" s="350">
        <f t="shared" si="9"/>
        <v>0</v>
      </c>
      <c r="L19" s="350">
        <f t="shared" si="9"/>
        <v>0</v>
      </c>
      <c r="M19" s="350">
        <f t="shared" si="9"/>
        <v>0</v>
      </c>
      <c r="N19" s="350">
        <f t="shared" si="9"/>
        <v>0</v>
      </c>
      <c r="O19" s="350">
        <f t="shared" si="9"/>
        <v>0</v>
      </c>
      <c r="P19" s="350">
        <f t="shared" si="9"/>
        <v>0</v>
      </c>
      <c r="Q19" s="350">
        <f t="shared" si="9"/>
        <v>0</v>
      </c>
      <c r="R19" s="350">
        <f t="shared" si="9"/>
        <v>0</v>
      </c>
      <c r="S19" s="350">
        <f t="shared" si="9"/>
        <v>0</v>
      </c>
      <c r="T19" s="350">
        <f t="shared" si="9"/>
        <v>0</v>
      </c>
      <c r="U19" s="350">
        <f t="shared" si="9"/>
        <v>0</v>
      </c>
      <c r="V19" s="350">
        <f t="shared" si="9"/>
        <v>0</v>
      </c>
      <c r="W19" s="350">
        <f t="shared" si="9"/>
        <v>0</v>
      </c>
      <c r="X19" s="350">
        <f t="shared" si="9"/>
        <v>0</v>
      </c>
      <c r="Y19" s="350">
        <f t="shared" si="9"/>
        <v>0</v>
      </c>
      <c r="Z19" s="350">
        <f t="shared" si="9"/>
        <v>0</v>
      </c>
      <c r="AA19" s="350">
        <f t="shared" si="9"/>
        <v>0</v>
      </c>
      <c r="AB19" s="350">
        <f t="shared" si="9"/>
        <v>0</v>
      </c>
      <c r="AC19" s="350">
        <f t="shared" si="9"/>
        <v>0</v>
      </c>
      <c r="AD19" s="350">
        <f t="shared" si="9"/>
        <v>0</v>
      </c>
      <c r="AE19" s="350">
        <f t="shared" si="9"/>
        <v>0</v>
      </c>
      <c r="AF19" s="351">
        <f>IF(AF$38=4,0,VLOOKUP(AF3,VSA_Kalender,14))</f>
        <v>0</v>
      </c>
      <c r="AG19" s="351">
        <f>IF(AG$38=4,0,VLOOKUP(AG3,VSA_Kalender,14))</f>
        <v>0</v>
      </c>
      <c r="AH19" s="351">
        <f>IF(AH$38=4,0,VLOOKUP(AH3,VSA_Kalender,14))</f>
        <v>0</v>
      </c>
      <c r="AI19" s="247">
        <f>SUM(D19:AH19)</f>
        <v>0</v>
      </c>
      <c r="AJ19" s="357"/>
      <c r="AK19" s="61"/>
      <c r="AL19" s="56"/>
      <c r="AM19" s="10"/>
      <c r="AN19" s="10"/>
    </row>
    <row r="20" spans="1:40" s="3" customFormat="1" ht="22.7" customHeight="1" x14ac:dyDescent="0.2">
      <c r="A20" s="117"/>
      <c r="B20" s="353" t="str">
        <f>B_Ferien</f>
        <v>Ferien</v>
      </c>
      <c r="C20" s="246">
        <f t="shared" ref="C20:C36" si="10">VLOOKUP(ROW(),VSA_Uebertrag,$A$1+3)</f>
        <v>0</v>
      </c>
      <c r="D20" s="314"/>
      <c r="E20" s="314"/>
      <c r="F20" s="314"/>
      <c r="G20" s="314"/>
      <c r="H20" s="314"/>
      <c r="I20" s="314"/>
      <c r="J20" s="314"/>
      <c r="K20" s="314"/>
      <c r="L20" s="314"/>
      <c r="M20" s="314"/>
      <c r="N20" s="314"/>
      <c r="O20" s="314"/>
      <c r="P20" s="314"/>
      <c r="Q20" s="314"/>
      <c r="R20" s="314"/>
      <c r="S20" s="314"/>
      <c r="T20" s="314"/>
      <c r="U20" s="314"/>
      <c r="V20" s="314"/>
      <c r="W20" s="314"/>
      <c r="X20" s="314"/>
      <c r="Y20" s="314"/>
      <c r="Z20" s="314"/>
      <c r="AA20" s="314"/>
      <c r="AB20" s="314"/>
      <c r="AC20" s="314"/>
      <c r="AD20" s="314"/>
      <c r="AE20" s="314"/>
      <c r="AF20" s="314"/>
      <c r="AG20" s="314"/>
      <c r="AH20" s="314"/>
      <c r="AI20" s="247">
        <f t="shared" ref="AI20:AI35" si="11">SUMIF($D$82:$AH$82,1,D20:AH20)</f>
        <v>0</v>
      </c>
      <c r="AJ20" s="252">
        <f>ROUND(C20-AI20,2)</f>
        <v>0</v>
      </c>
      <c r="AK20" s="818" t="s">
        <v>57</v>
      </c>
      <c r="AL20" s="56"/>
      <c r="AM20" s="10"/>
      <c r="AN20" s="10"/>
    </row>
    <row r="21" spans="1:40" s="3" customFormat="1" ht="22.7" customHeight="1" x14ac:dyDescent="0.2">
      <c r="A21" s="117"/>
      <c r="B21" s="353" t="str">
        <f>B_KompAZ</f>
        <v>Kompensation Arbeitstage</v>
      </c>
      <c r="C21" s="255">
        <f t="shared" si="10"/>
        <v>0</v>
      </c>
      <c r="D21" s="324"/>
      <c r="E21" s="324"/>
      <c r="F21" s="324"/>
      <c r="G21" s="324"/>
      <c r="H21" s="324"/>
      <c r="I21" s="324"/>
      <c r="J21" s="324"/>
      <c r="K21" s="324"/>
      <c r="L21" s="324"/>
      <c r="M21" s="324"/>
      <c r="N21" s="324"/>
      <c r="O21" s="324"/>
      <c r="P21" s="324"/>
      <c r="Q21" s="324"/>
      <c r="R21" s="324"/>
      <c r="S21" s="324"/>
      <c r="T21" s="324"/>
      <c r="U21" s="324"/>
      <c r="V21" s="324"/>
      <c r="W21" s="324"/>
      <c r="X21" s="324"/>
      <c r="Y21" s="324"/>
      <c r="Z21" s="324"/>
      <c r="AA21" s="324"/>
      <c r="AB21" s="324"/>
      <c r="AC21" s="324"/>
      <c r="AD21" s="324"/>
      <c r="AE21" s="324"/>
      <c r="AF21" s="324"/>
      <c r="AG21" s="324"/>
      <c r="AH21" s="324"/>
      <c r="AI21" s="253">
        <f t="shared" si="11"/>
        <v>0</v>
      </c>
      <c r="AJ21" s="254">
        <f>ROUND(A21+C21-AI21,0)</f>
        <v>0</v>
      </c>
      <c r="AK21" s="819"/>
      <c r="AL21" s="56"/>
      <c r="AM21" s="10"/>
      <c r="AN21" s="10"/>
    </row>
    <row r="22" spans="1:40" s="3" customFormat="1" ht="22.7" customHeight="1" x14ac:dyDescent="0.2">
      <c r="A22" s="117"/>
      <c r="B22" s="354" t="str">
        <f>B_Arzt</f>
        <v>Arztbesuch</v>
      </c>
      <c r="C22" s="246">
        <f t="shared" si="10"/>
        <v>0</v>
      </c>
      <c r="D22" s="314"/>
      <c r="E22" s="314"/>
      <c r="F22" s="314"/>
      <c r="G22" s="314"/>
      <c r="H22" s="314"/>
      <c r="I22" s="314"/>
      <c r="J22" s="314"/>
      <c r="K22" s="314"/>
      <c r="L22" s="314"/>
      <c r="M22" s="314"/>
      <c r="N22" s="314"/>
      <c r="O22" s="314"/>
      <c r="P22" s="314"/>
      <c r="Q22" s="314"/>
      <c r="R22" s="314"/>
      <c r="S22" s="314"/>
      <c r="T22" s="314"/>
      <c r="U22" s="314"/>
      <c r="V22" s="314"/>
      <c r="W22" s="314"/>
      <c r="X22" s="314"/>
      <c r="Y22" s="314"/>
      <c r="Z22" s="314"/>
      <c r="AA22" s="314"/>
      <c r="AB22" s="314"/>
      <c r="AC22" s="314"/>
      <c r="AD22" s="314"/>
      <c r="AE22" s="314"/>
      <c r="AF22" s="314"/>
      <c r="AG22" s="314"/>
      <c r="AH22" s="314"/>
      <c r="AI22" s="247">
        <f t="shared" si="11"/>
        <v>0</v>
      </c>
      <c r="AJ22" s="252">
        <f>ROUND(A22+C22+AI22,2)</f>
        <v>0</v>
      </c>
      <c r="AK22" s="819" t="s">
        <v>120</v>
      </c>
      <c r="AL22" s="56"/>
      <c r="AM22" s="10"/>
      <c r="AN22" s="10"/>
    </row>
    <row r="23" spans="1:40" s="3" customFormat="1" ht="22.7" customHeight="1" x14ac:dyDescent="0.2">
      <c r="A23" s="117"/>
      <c r="B23" s="353" t="str">
        <f>B_Krank</f>
        <v>Krankheit</v>
      </c>
      <c r="C23" s="246">
        <f t="shared" si="10"/>
        <v>0</v>
      </c>
      <c r="D23" s="314"/>
      <c r="E23" s="314"/>
      <c r="F23" s="314"/>
      <c r="G23" s="314"/>
      <c r="H23" s="314"/>
      <c r="I23" s="314"/>
      <c r="J23" s="314"/>
      <c r="K23" s="314"/>
      <c r="L23" s="314"/>
      <c r="M23" s="314"/>
      <c r="N23" s="314"/>
      <c r="O23" s="314"/>
      <c r="P23" s="314"/>
      <c r="Q23" s="314"/>
      <c r="R23" s="314"/>
      <c r="S23" s="314"/>
      <c r="T23" s="314"/>
      <c r="U23" s="314"/>
      <c r="V23" s="314"/>
      <c r="W23" s="314"/>
      <c r="X23" s="314"/>
      <c r="Y23" s="314"/>
      <c r="Z23" s="314"/>
      <c r="AA23" s="314"/>
      <c r="AB23" s="314"/>
      <c r="AC23" s="314"/>
      <c r="AD23" s="314"/>
      <c r="AE23" s="314"/>
      <c r="AF23" s="314"/>
      <c r="AG23" s="314"/>
      <c r="AH23" s="314"/>
      <c r="AI23" s="247">
        <f t="shared" si="11"/>
        <v>0</v>
      </c>
      <c r="AJ23" s="252">
        <f t="shared" ref="AJ23:AJ35" si="12">ROUND(A23+C23+AI23,2)</f>
        <v>0</v>
      </c>
      <c r="AK23" s="819"/>
      <c r="AL23" s="56"/>
      <c r="AM23" s="10"/>
      <c r="AN23" s="10"/>
    </row>
    <row r="24" spans="1:40" s="3" customFormat="1" ht="22.7" customHeight="1" x14ac:dyDescent="0.2">
      <c r="A24" s="117"/>
      <c r="B24" s="353" t="str">
        <f>B_BU</f>
        <v>Berufsunfall</v>
      </c>
      <c r="C24" s="246">
        <f t="shared" si="10"/>
        <v>0</v>
      </c>
      <c r="D24" s="314"/>
      <c r="E24" s="314"/>
      <c r="F24" s="314"/>
      <c r="G24" s="314"/>
      <c r="H24" s="314"/>
      <c r="I24" s="314"/>
      <c r="J24" s="314"/>
      <c r="K24" s="314"/>
      <c r="L24" s="314"/>
      <c r="M24" s="314"/>
      <c r="N24" s="314"/>
      <c r="O24" s="314"/>
      <c r="P24" s="314"/>
      <c r="Q24" s="314"/>
      <c r="R24" s="314"/>
      <c r="S24" s="314"/>
      <c r="T24" s="314"/>
      <c r="U24" s="314"/>
      <c r="V24" s="314"/>
      <c r="W24" s="314"/>
      <c r="X24" s="314"/>
      <c r="Y24" s="314"/>
      <c r="Z24" s="314"/>
      <c r="AA24" s="314"/>
      <c r="AB24" s="314"/>
      <c r="AC24" s="314"/>
      <c r="AD24" s="314"/>
      <c r="AE24" s="314"/>
      <c r="AF24" s="314"/>
      <c r="AG24" s="314"/>
      <c r="AH24" s="314"/>
      <c r="AI24" s="247">
        <f t="shared" si="11"/>
        <v>0</v>
      </c>
      <c r="AJ24" s="252">
        <f t="shared" si="12"/>
        <v>0</v>
      </c>
      <c r="AK24" s="819"/>
      <c r="AL24" s="56"/>
      <c r="AM24" s="10"/>
      <c r="AN24" s="10"/>
    </row>
    <row r="25" spans="1:40" s="3" customFormat="1" ht="22.7" customHeight="1" x14ac:dyDescent="0.2">
      <c r="A25" s="117"/>
      <c r="B25" s="353" t="str">
        <f>B_NBU</f>
        <v>Nichtberufsunfall</v>
      </c>
      <c r="C25" s="246">
        <f t="shared" si="10"/>
        <v>0</v>
      </c>
      <c r="D25" s="314"/>
      <c r="E25" s="314"/>
      <c r="F25" s="314"/>
      <c r="G25" s="314"/>
      <c r="H25" s="314"/>
      <c r="I25" s="314"/>
      <c r="J25" s="314"/>
      <c r="K25" s="314"/>
      <c r="L25" s="314"/>
      <c r="M25" s="314"/>
      <c r="N25" s="314"/>
      <c r="O25" s="314"/>
      <c r="P25" s="314"/>
      <c r="Q25" s="314"/>
      <c r="R25" s="314"/>
      <c r="S25" s="314"/>
      <c r="T25" s="314"/>
      <c r="U25" s="314"/>
      <c r="V25" s="314"/>
      <c r="W25" s="314"/>
      <c r="X25" s="314"/>
      <c r="Y25" s="314"/>
      <c r="Z25" s="314"/>
      <c r="AA25" s="314"/>
      <c r="AB25" s="314"/>
      <c r="AC25" s="314"/>
      <c r="AD25" s="314"/>
      <c r="AE25" s="314"/>
      <c r="AF25" s="314"/>
      <c r="AG25" s="314"/>
      <c r="AH25" s="314"/>
      <c r="AI25" s="247">
        <f t="shared" si="11"/>
        <v>0</v>
      </c>
      <c r="AJ25" s="252">
        <f t="shared" si="12"/>
        <v>0</v>
      </c>
      <c r="AK25" s="819"/>
      <c r="AL25" s="56"/>
      <c r="AM25" s="10"/>
      <c r="AN25" s="10"/>
    </row>
    <row r="26" spans="1:40" s="3" customFormat="1" ht="22.7" customHeight="1" x14ac:dyDescent="0.2">
      <c r="A26" s="117"/>
      <c r="B26" s="353" t="str">
        <f>B_MilZiv</f>
        <v>Militär / Zivilschutz</v>
      </c>
      <c r="C26" s="246">
        <f t="shared" si="10"/>
        <v>0</v>
      </c>
      <c r="D26" s="314"/>
      <c r="E26" s="314"/>
      <c r="F26" s="314"/>
      <c r="G26" s="314"/>
      <c r="H26" s="314"/>
      <c r="I26" s="314"/>
      <c r="J26" s="314"/>
      <c r="K26" s="314"/>
      <c r="L26" s="314"/>
      <c r="M26" s="314"/>
      <c r="N26" s="314"/>
      <c r="O26" s="314"/>
      <c r="P26" s="314"/>
      <c r="Q26" s="314"/>
      <c r="R26" s="314"/>
      <c r="S26" s="314"/>
      <c r="T26" s="314"/>
      <c r="U26" s="314"/>
      <c r="V26" s="314"/>
      <c r="W26" s="314"/>
      <c r="X26" s="314"/>
      <c r="Y26" s="314"/>
      <c r="Z26" s="314"/>
      <c r="AA26" s="314"/>
      <c r="AB26" s="314"/>
      <c r="AC26" s="314"/>
      <c r="AD26" s="314"/>
      <c r="AE26" s="314"/>
      <c r="AF26" s="314"/>
      <c r="AG26" s="314"/>
      <c r="AH26" s="314"/>
      <c r="AI26" s="247">
        <f t="shared" si="11"/>
        <v>0</v>
      </c>
      <c r="AJ26" s="252">
        <f t="shared" si="12"/>
        <v>0</v>
      </c>
      <c r="AK26" s="819"/>
      <c r="AL26" s="56"/>
      <c r="AM26" s="10"/>
      <c r="AN26" s="10"/>
    </row>
    <row r="27" spans="1:40" s="3" customFormat="1" ht="22.7" customHeight="1" x14ac:dyDescent="0.2">
      <c r="A27" s="117"/>
      <c r="B27" s="353" t="str">
        <f>B_UUB</f>
        <v>Unbezahlter Urlaub</v>
      </c>
      <c r="C27" s="246">
        <f t="shared" si="10"/>
        <v>0</v>
      </c>
      <c r="D27" s="314"/>
      <c r="E27" s="314"/>
      <c r="F27" s="314"/>
      <c r="G27" s="314"/>
      <c r="H27" s="314"/>
      <c r="I27" s="314"/>
      <c r="J27" s="314"/>
      <c r="K27" s="314"/>
      <c r="L27" s="314"/>
      <c r="M27" s="314"/>
      <c r="N27" s="314"/>
      <c r="O27" s="314"/>
      <c r="P27" s="314"/>
      <c r="Q27" s="314"/>
      <c r="R27" s="314"/>
      <c r="S27" s="314"/>
      <c r="T27" s="314"/>
      <c r="U27" s="314"/>
      <c r="V27" s="314"/>
      <c r="W27" s="314"/>
      <c r="X27" s="314"/>
      <c r="Y27" s="314"/>
      <c r="Z27" s="314"/>
      <c r="AA27" s="314"/>
      <c r="AB27" s="314"/>
      <c r="AC27" s="314"/>
      <c r="AD27" s="314"/>
      <c r="AE27" s="314"/>
      <c r="AF27" s="314"/>
      <c r="AG27" s="314"/>
      <c r="AH27" s="314"/>
      <c r="AI27" s="247">
        <f t="shared" si="11"/>
        <v>0</v>
      </c>
      <c r="AJ27" s="252">
        <f>ROUND(A27+C27-AI27,2)</f>
        <v>0</v>
      </c>
      <c r="AK27" s="819" t="s">
        <v>57</v>
      </c>
      <c r="AL27" s="56"/>
      <c r="AM27" s="10"/>
      <c r="AN27" s="10"/>
    </row>
    <row r="28" spans="1:40" s="3" customFormat="1" ht="22.7" customHeight="1" x14ac:dyDescent="0.2">
      <c r="A28" s="117"/>
      <c r="B28" s="353" t="str">
        <f>B_UB</f>
        <v>Bezahlter Urlaub</v>
      </c>
      <c r="C28" s="246">
        <f t="shared" si="10"/>
        <v>0</v>
      </c>
      <c r="D28" s="314"/>
      <c r="E28" s="314"/>
      <c r="F28" s="314"/>
      <c r="G28" s="314"/>
      <c r="H28" s="314"/>
      <c r="I28" s="314"/>
      <c r="J28" s="314"/>
      <c r="K28" s="314"/>
      <c r="L28" s="314"/>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247">
        <f t="shared" si="11"/>
        <v>0</v>
      </c>
      <c r="AJ28" s="252">
        <f t="shared" ref="AJ28:AJ30" si="13">ROUND(A28+C28-AI28,2)</f>
        <v>0</v>
      </c>
      <c r="AK28" s="819"/>
      <c r="AL28" s="56"/>
      <c r="AM28" s="10"/>
      <c r="AN28"/>
    </row>
    <row r="29" spans="1:40" s="3" customFormat="1" ht="22.7" customHeight="1" x14ac:dyDescent="0.2">
      <c r="A29" s="117"/>
      <c r="B29" s="353" t="str">
        <f>B_NebenB</f>
        <v>Nebenbeschäftigung</v>
      </c>
      <c r="C29" s="246">
        <f t="shared" si="10"/>
        <v>0</v>
      </c>
      <c r="D29" s="314"/>
      <c r="E29" s="314"/>
      <c r="F29" s="314"/>
      <c r="G29" s="314"/>
      <c r="H29" s="314"/>
      <c r="I29" s="314"/>
      <c r="J29" s="314"/>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14"/>
      <c r="AH29" s="314"/>
      <c r="AI29" s="247">
        <f t="shared" si="11"/>
        <v>0</v>
      </c>
      <c r="AJ29" s="252">
        <f t="shared" si="13"/>
        <v>0</v>
      </c>
      <c r="AK29" s="819"/>
      <c r="AL29" s="56"/>
      <c r="AM29" s="10"/>
      <c r="AN29" s="10"/>
    </row>
    <row r="30" spans="1:40" s="3" customFormat="1" ht="22.7" customHeight="1" x14ac:dyDescent="0.2">
      <c r="A30" s="117"/>
      <c r="B30" s="353" t="str">
        <f>B_DAG</f>
        <v>D A G</v>
      </c>
      <c r="C30" s="246">
        <f t="shared" si="10"/>
        <v>0</v>
      </c>
      <c r="D30" s="314"/>
      <c r="E30" s="314"/>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247">
        <f t="shared" si="11"/>
        <v>0</v>
      </c>
      <c r="AJ30" s="252">
        <f t="shared" si="13"/>
        <v>0</v>
      </c>
      <c r="AK30" s="820"/>
      <c r="AL30" s="56"/>
      <c r="AM30" s="10"/>
      <c r="AN30" s="10"/>
    </row>
    <row r="31" spans="1:40" s="3" customFormat="1" ht="22.7" customHeight="1" x14ac:dyDescent="0.2">
      <c r="A31" s="117"/>
      <c r="B31" s="353" t="str">
        <f>B_Divers</f>
        <v>Diverses</v>
      </c>
      <c r="C31" s="246">
        <f t="shared" si="10"/>
        <v>0</v>
      </c>
      <c r="D31" s="314"/>
      <c r="E31" s="314"/>
      <c r="F31" s="314"/>
      <c r="G31" s="314"/>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247">
        <f t="shared" si="11"/>
        <v>0</v>
      </c>
      <c r="AJ31" s="252">
        <f t="shared" si="12"/>
        <v>0</v>
      </c>
      <c r="AK31" s="815" t="s">
        <v>120</v>
      </c>
      <c r="AL31" s="56"/>
      <c r="AM31" s="10"/>
      <c r="AN31" s="10"/>
    </row>
    <row r="32" spans="1:40" s="3" customFormat="1" ht="22.7" customHeight="1" x14ac:dyDescent="0.2">
      <c r="A32" s="117"/>
      <c r="B32" s="353" t="str">
        <f>B_FamPersErg</f>
        <v>Fam./pers. Ereignisse</v>
      </c>
      <c r="C32" s="246">
        <f t="shared" si="10"/>
        <v>0</v>
      </c>
      <c r="D32" s="31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247">
        <f t="shared" si="11"/>
        <v>0</v>
      </c>
      <c r="AJ32" s="252">
        <f t="shared" si="12"/>
        <v>0</v>
      </c>
      <c r="AK32" s="816"/>
      <c r="AL32" s="56"/>
      <c r="AM32" s="10"/>
      <c r="AN32" s="10"/>
    </row>
    <row r="33" spans="1:40" s="3" customFormat="1" ht="22.7" customHeight="1" x14ac:dyDescent="0.2">
      <c r="A33" s="117"/>
      <c r="B33" s="353" t="str">
        <f>B_FZ1</f>
        <v>freie Zeile 1</v>
      </c>
      <c r="C33" s="246">
        <f t="shared" si="10"/>
        <v>0</v>
      </c>
      <c r="D33" s="314"/>
      <c r="E33" s="314"/>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314"/>
      <c r="AI33" s="247">
        <f t="shared" si="11"/>
        <v>0</v>
      </c>
      <c r="AJ33" s="252">
        <f t="shared" si="12"/>
        <v>0</v>
      </c>
      <c r="AK33" s="816"/>
      <c r="AL33" s="56"/>
      <c r="AM33" s="10"/>
      <c r="AN33" s="10"/>
    </row>
    <row r="34" spans="1:40" s="3" customFormat="1" ht="22.7" customHeight="1" x14ac:dyDescent="0.2">
      <c r="A34" s="117"/>
      <c r="B34" s="353" t="str">
        <f>B_FZ2</f>
        <v>freie Zeile 2</v>
      </c>
      <c r="C34" s="246">
        <f t="shared" si="10"/>
        <v>0</v>
      </c>
      <c r="D34" s="314"/>
      <c r="E34" s="314"/>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4"/>
      <c r="AI34" s="247">
        <f t="shared" si="11"/>
        <v>0</v>
      </c>
      <c r="AJ34" s="252">
        <f t="shared" si="12"/>
        <v>0</v>
      </c>
      <c r="AK34" s="816"/>
      <c r="AL34" s="56"/>
      <c r="AM34" s="10"/>
      <c r="AN34" s="10"/>
    </row>
    <row r="35" spans="1:40" s="3" customFormat="1" ht="22.7" customHeight="1" thickBot="1" x14ac:dyDescent="0.25">
      <c r="A35" s="117"/>
      <c r="B35" s="364" t="str">
        <f>B_WB</f>
        <v>Weiterbildung</v>
      </c>
      <c r="C35" s="365">
        <f t="shared" si="10"/>
        <v>0</v>
      </c>
      <c r="D35" s="366"/>
      <c r="E35" s="366"/>
      <c r="F35" s="366"/>
      <c r="G35" s="366"/>
      <c r="H35" s="366"/>
      <c r="I35" s="366"/>
      <c r="J35" s="366"/>
      <c r="K35" s="366"/>
      <c r="L35" s="366"/>
      <c r="M35" s="366"/>
      <c r="N35" s="366"/>
      <c r="O35" s="366"/>
      <c r="P35" s="366"/>
      <c r="Q35" s="366"/>
      <c r="R35" s="366"/>
      <c r="S35" s="366"/>
      <c r="T35" s="366"/>
      <c r="U35" s="366"/>
      <c r="V35" s="366"/>
      <c r="W35" s="366"/>
      <c r="X35" s="366"/>
      <c r="Y35" s="366"/>
      <c r="Z35" s="366"/>
      <c r="AA35" s="366"/>
      <c r="AB35" s="366"/>
      <c r="AC35" s="366"/>
      <c r="AD35" s="366"/>
      <c r="AE35" s="366"/>
      <c r="AF35" s="366"/>
      <c r="AG35" s="366"/>
      <c r="AH35" s="366"/>
      <c r="AI35" s="367">
        <f t="shared" si="11"/>
        <v>0</v>
      </c>
      <c r="AJ35" s="368">
        <f t="shared" si="12"/>
        <v>0</v>
      </c>
      <c r="AK35" s="817"/>
      <c r="AL35" s="56"/>
      <c r="AM35" s="10"/>
      <c r="AN35" s="10"/>
    </row>
    <row r="36" spans="1:40" s="3" customFormat="1" ht="22.7" hidden="1" customHeight="1" thickBot="1" x14ac:dyDescent="0.25">
      <c r="A36" s="117"/>
      <c r="B36" s="821" t="str">
        <f>B_FEL</f>
        <v>frei einsetzbare Lekt.</v>
      </c>
      <c r="C36" s="822">
        <f t="shared" si="10"/>
        <v>0</v>
      </c>
      <c r="D36" s="120"/>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316"/>
      <c r="AI36" s="319">
        <f>SUM(D36:AH36)</f>
        <v>0</v>
      </c>
      <c r="AJ36" s="3">
        <f>ROUND(C36-AI36,0)</f>
        <v>0</v>
      </c>
      <c r="AK36" s="58"/>
      <c r="AL36" s="56"/>
      <c r="AM36" s="10"/>
      <c r="AN36" s="10"/>
    </row>
    <row r="37" spans="1:40" s="3" customFormat="1" ht="23.25" hidden="1" customHeight="1" x14ac:dyDescent="0.2">
      <c r="A37" s="117"/>
      <c r="B37" s="25"/>
      <c r="C37" s="1"/>
      <c r="D37" s="137">
        <v>1</v>
      </c>
      <c r="E37" s="137">
        <v>2</v>
      </c>
      <c r="F37" s="137">
        <v>3</v>
      </c>
      <c r="G37" s="137">
        <v>4</v>
      </c>
      <c r="H37" s="137">
        <v>5</v>
      </c>
      <c r="I37" s="137">
        <v>6</v>
      </c>
      <c r="J37" s="137">
        <v>7</v>
      </c>
      <c r="K37" s="137">
        <v>8</v>
      </c>
      <c r="L37" s="137">
        <v>9</v>
      </c>
      <c r="M37" s="137">
        <v>10</v>
      </c>
      <c r="N37" s="137">
        <v>11</v>
      </c>
      <c r="O37" s="137">
        <v>12</v>
      </c>
      <c r="P37" s="137">
        <v>13</v>
      </c>
      <c r="Q37" s="137">
        <v>14</v>
      </c>
      <c r="R37" s="137">
        <v>15</v>
      </c>
      <c r="S37" s="137">
        <v>16</v>
      </c>
      <c r="T37" s="137">
        <v>17</v>
      </c>
      <c r="U37" s="137">
        <v>18</v>
      </c>
      <c r="V37" s="137">
        <v>19</v>
      </c>
      <c r="W37" s="137">
        <v>20</v>
      </c>
      <c r="X37" s="137">
        <v>21</v>
      </c>
      <c r="Y37" s="137">
        <v>22</v>
      </c>
      <c r="Z37" s="137">
        <v>23</v>
      </c>
      <c r="AA37" s="137">
        <v>24</v>
      </c>
      <c r="AB37" s="137">
        <v>25</v>
      </c>
      <c r="AC37" s="137">
        <v>26</v>
      </c>
      <c r="AD37" s="137">
        <v>27</v>
      </c>
      <c r="AE37" s="137">
        <v>28</v>
      </c>
      <c r="AF37" s="137">
        <v>29</v>
      </c>
      <c r="AG37" s="137">
        <v>30</v>
      </c>
      <c r="AH37" s="137">
        <v>31</v>
      </c>
      <c r="AI37" s="1"/>
      <c r="AJ37" s="1"/>
      <c r="AK37" s="63"/>
      <c r="AL37" s="56"/>
      <c r="AM37" s="10"/>
      <c r="AN37" s="10"/>
    </row>
    <row r="38" spans="1:40" s="3" customFormat="1" ht="23.25" hidden="1" customHeight="1" x14ac:dyDescent="0.2">
      <c r="A38" s="117"/>
      <c r="B38" s="36"/>
      <c r="C38" s="69"/>
      <c r="D38" s="71">
        <f t="shared" ref="D38:AH38" si="14">IF(D3="",4,VLOOKUP(D3,VSA_Kalender,18))</f>
        <v>1</v>
      </c>
      <c r="E38" s="71">
        <f t="shared" si="14"/>
        <v>0</v>
      </c>
      <c r="F38" s="71">
        <f t="shared" si="14"/>
        <v>0</v>
      </c>
      <c r="G38" s="71">
        <f t="shared" si="14"/>
        <v>0</v>
      </c>
      <c r="H38" s="71">
        <f t="shared" si="14"/>
        <v>0</v>
      </c>
      <c r="I38" s="71">
        <f t="shared" si="14"/>
        <v>0</v>
      </c>
      <c r="J38" s="71">
        <f t="shared" si="14"/>
        <v>1</v>
      </c>
      <c r="K38" s="71">
        <f t="shared" si="14"/>
        <v>1</v>
      </c>
      <c r="L38" s="71">
        <f t="shared" si="14"/>
        <v>0</v>
      </c>
      <c r="M38" s="71">
        <f t="shared" si="14"/>
        <v>0</v>
      </c>
      <c r="N38" s="71">
        <f t="shared" si="14"/>
        <v>0</v>
      </c>
      <c r="O38" s="71">
        <f t="shared" si="14"/>
        <v>0</v>
      </c>
      <c r="P38" s="71">
        <f t="shared" si="14"/>
        <v>0</v>
      </c>
      <c r="Q38" s="71">
        <f t="shared" si="14"/>
        <v>1</v>
      </c>
      <c r="R38" s="71">
        <f t="shared" si="14"/>
        <v>1</v>
      </c>
      <c r="S38" s="71">
        <f t="shared" si="14"/>
        <v>0</v>
      </c>
      <c r="T38" s="71">
        <f t="shared" si="14"/>
        <v>0</v>
      </c>
      <c r="U38" s="71">
        <f t="shared" si="14"/>
        <v>0</v>
      </c>
      <c r="V38" s="71">
        <f t="shared" si="14"/>
        <v>0</v>
      </c>
      <c r="W38" s="71">
        <f t="shared" si="14"/>
        <v>0</v>
      </c>
      <c r="X38" s="71">
        <f t="shared" si="14"/>
        <v>1</v>
      </c>
      <c r="Y38" s="71">
        <f t="shared" si="14"/>
        <v>1</v>
      </c>
      <c r="Z38" s="71">
        <f t="shared" si="14"/>
        <v>0</v>
      </c>
      <c r="AA38" s="71">
        <f t="shared" si="14"/>
        <v>0</v>
      </c>
      <c r="AB38" s="71">
        <f t="shared" si="14"/>
        <v>0</v>
      </c>
      <c r="AC38" s="71">
        <f t="shared" si="14"/>
        <v>0</v>
      </c>
      <c r="AD38" s="71">
        <f t="shared" si="14"/>
        <v>0</v>
      </c>
      <c r="AE38" s="71">
        <f t="shared" si="14"/>
        <v>1</v>
      </c>
      <c r="AF38" s="71">
        <f t="shared" si="14"/>
        <v>1</v>
      </c>
      <c r="AG38" s="71">
        <f t="shared" si="14"/>
        <v>0</v>
      </c>
      <c r="AH38" s="71">
        <f t="shared" si="14"/>
        <v>4</v>
      </c>
      <c r="AI38" s="36"/>
      <c r="AJ38" s="36"/>
      <c r="AK38" s="62"/>
      <c r="AL38" s="56"/>
      <c r="AM38" s="10"/>
      <c r="AN38" s="10"/>
    </row>
    <row r="39" spans="1:40" s="3" customFormat="1" ht="23.25" customHeight="1" x14ac:dyDescent="0.2">
      <c r="A39" s="117"/>
      <c r="B39" s="5"/>
      <c r="C39" s="1"/>
      <c r="D39" s="106" t="str">
        <f>IF(AND((D13 - D15)+SUM(D20,D22:D34)&gt;0.00001,SUM(D20,D22:D34)&gt;0),"I","")</f>
        <v/>
      </c>
      <c r="E39" s="106" t="str">
        <f t="shared" ref="E39:AH39" si="15">IF(AND((E13 - E15)+SUM(E20,E22:E34)&gt;0.00001,SUM(E20,E22:E34)&gt;0),"I","")</f>
        <v/>
      </c>
      <c r="F39" s="106" t="str">
        <f t="shared" si="15"/>
        <v/>
      </c>
      <c r="G39" s="106" t="str">
        <f t="shared" si="15"/>
        <v/>
      </c>
      <c r="H39" s="106" t="str">
        <f t="shared" si="15"/>
        <v/>
      </c>
      <c r="I39" s="106" t="str">
        <f t="shared" si="15"/>
        <v/>
      </c>
      <c r="J39" s="106" t="str">
        <f t="shared" si="15"/>
        <v/>
      </c>
      <c r="K39" s="106" t="str">
        <f t="shared" si="15"/>
        <v/>
      </c>
      <c r="L39" s="106" t="str">
        <f t="shared" si="15"/>
        <v/>
      </c>
      <c r="M39" s="106" t="str">
        <f t="shared" si="15"/>
        <v/>
      </c>
      <c r="N39" s="106" t="str">
        <f t="shared" si="15"/>
        <v/>
      </c>
      <c r="O39" s="106" t="str">
        <f t="shared" si="15"/>
        <v/>
      </c>
      <c r="P39" s="106" t="str">
        <f t="shared" si="15"/>
        <v/>
      </c>
      <c r="Q39" s="106" t="str">
        <f t="shared" si="15"/>
        <v/>
      </c>
      <c r="R39" s="106" t="str">
        <f t="shared" si="15"/>
        <v/>
      </c>
      <c r="S39" s="106" t="str">
        <f t="shared" si="15"/>
        <v/>
      </c>
      <c r="T39" s="106" t="str">
        <f t="shared" si="15"/>
        <v/>
      </c>
      <c r="U39" s="106" t="str">
        <f t="shared" si="15"/>
        <v/>
      </c>
      <c r="V39" s="106" t="str">
        <f t="shared" si="15"/>
        <v/>
      </c>
      <c r="W39" s="106" t="str">
        <f t="shared" si="15"/>
        <v/>
      </c>
      <c r="X39" s="106" t="str">
        <f t="shared" si="15"/>
        <v/>
      </c>
      <c r="Y39" s="106" t="str">
        <f t="shared" si="15"/>
        <v/>
      </c>
      <c r="Z39" s="106" t="str">
        <f t="shared" si="15"/>
        <v/>
      </c>
      <c r="AA39" s="106" t="str">
        <f t="shared" si="15"/>
        <v/>
      </c>
      <c r="AB39" s="106" t="str">
        <f t="shared" si="15"/>
        <v/>
      </c>
      <c r="AC39" s="106" t="str">
        <f t="shared" si="15"/>
        <v/>
      </c>
      <c r="AD39" s="106" t="str">
        <f t="shared" si="15"/>
        <v/>
      </c>
      <c r="AE39" s="106" t="str">
        <f t="shared" si="15"/>
        <v/>
      </c>
      <c r="AF39" s="106" t="str">
        <f t="shared" si="15"/>
        <v/>
      </c>
      <c r="AG39" s="106" t="str">
        <f t="shared" si="15"/>
        <v/>
      </c>
      <c r="AH39" s="106" t="str">
        <f t="shared" si="15"/>
        <v/>
      </c>
      <c r="AI39" s="1"/>
      <c r="AJ39" s="11"/>
      <c r="AK39" s="63"/>
      <c r="AL39" s="56"/>
      <c r="AM39" s="10"/>
      <c r="AN39"/>
    </row>
    <row r="40" spans="1:40" s="39" customFormat="1" ht="23.25" customHeight="1" x14ac:dyDescent="0.2">
      <c r="A40" s="36"/>
      <c r="B40" s="2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63"/>
      <c r="AL40" s="38"/>
      <c r="AM40" s="38"/>
      <c r="AN40" s="37"/>
    </row>
    <row r="41" spans="1:40" customFormat="1" ht="30.75" customHeight="1" x14ac:dyDescent="0.2">
      <c r="A41" s="1"/>
      <c r="B41" s="28" t="s">
        <v>67</v>
      </c>
      <c r="C41" s="1"/>
      <c r="D41" s="1"/>
      <c r="E41" s="1"/>
      <c r="F41" s="1"/>
      <c r="G41" s="1"/>
      <c r="H41" s="1"/>
      <c r="I41" s="1"/>
      <c r="M41" s="1"/>
      <c r="N41" s="1"/>
      <c r="O41" s="1"/>
      <c r="P41" s="1"/>
      <c r="Q41" s="1"/>
      <c r="R41" s="1"/>
      <c r="S41" s="1"/>
      <c r="T41" s="1"/>
      <c r="U41" s="1"/>
      <c r="V41" s="1"/>
      <c r="W41" s="1"/>
      <c r="X41" s="1"/>
      <c r="Y41" s="1"/>
      <c r="Z41" s="1"/>
      <c r="AA41" s="1"/>
      <c r="AB41" s="1"/>
      <c r="AC41" s="1"/>
      <c r="AD41" s="1"/>
      <c r="AE41" s="1"/>
      <c r="AF41" s="1"/>
      <c r="AG41" s="1"/>
      <c r="AH41" s="1"/>
      <c r="AI41" s="1"/>
      <c r="AJ41" s="1"/>
      <c r="AK41" s="63"/>
      <c r="AM41" s="10"/>
    </row>
    <row r="42" spans="1:40" ht="30.75" customHeight="1" x14ac:dyDescent="0.25">
      <c r="B42" s="29" t="s">
        <v>14</v>
      </c>
      <c r="C42" s="16"/>
      <c r="D42"/>
      <c r="E42"/>
      <c r="F42"/>
      <c r="G42"/>
      <c r="H42"/>
      <c r="I42"/>
      <c r="J42"/>
      <c r="K42"/>
      <c r="L42"/>
      <c r="M42"/>
      <c r="N42"/>
      <c r="O42"/>
      <c r="P42"/>
      <c r="Q42"/>
      <c r="R42"/>
      <c r="S42"/>
      <c r="T42" s="30" t="s">
        <v>15</v>
      </c>
      <c r="U42"/>
      <c r="V42"/>
      <c r="W42"/>
      <c r="X42"/>
      <c r="Y42"/>
      <c r="Z42"/>
      <c r="AA42"/>
      <c r="AB42"/>
      <c r="AC42"/>
      <c r="AD42"/>
      <c r="AE42" s="30" t="s">
        <v>16</v>
      </c>
      <c r="AF42"/>
      <c r="AG42" s="7"/>
      <c r="AH42" s="6"/>
      <c r="AI42"/>
      <c r="AJ42"/>
      <c r="AK42" s="63"/>
      <c r="AL42"/>
      <c r="AM42"/>
      <c r="AN42"/>
    </row>
    <row r="43" spans="1:40" ht="28.5" customHeight="1" x14ac:dyDescent="0.2">
      <c r="AL43"/>
      <c r="AM43"/>
      <c r="AN43"/>
    </row>
    <row r="44" spans="1:40" customFormat="1" ht="28.5" customHeight="1" x14ac:dyDescent="0.2">
      <c r="A44" s="1"/>
    </row>
    <row r="45" spans="1:40" ht="15" x14ac:dyDescent="0.2">
      <c r="B45" s="26"/>
      <c r="H45" s="23"/>
      <c r="J45"/>
      <c r="K45"/>
      <c r="L45"/>
      <c r="AK45" s="63"/>
    </row>
    <row r="46" spans="1:40" ht="15" x14ac:dyDescent="0.2">
      <c r="B46" s="26"/>
      <c r="J46"/>
      <c r="K46"/>
      <c r="L46"/>
      <c r="AK46" s="63"/>
    </row>
    <row r="47" spans="1:40" ht="15" x14ac:dyDescent="0.2">
      <c r="A47" s="66"/>
      <c r="B47" s="20"/>
      <c r="R47" s="12"/>
      <c r="S47"/>
      <c r="AK47" s="63"/>
    </row>
    <row r="48" spans="1:40" ht="15" x14ac:dyDescent="0.2">
      <c r="A48" s="67"/>
      <c r="AK48" s="63"/>
    </row>
    <row r="49" spans="1:37" ht="15" x14ac:dyDescent="0.2">
      <c r="A49" s="67"/>
      <c r="AK49" s="63"/>
    </row>
    <row r="50" spans="1:37" ht="15" x14ac:dyDescent="0.2">
      <c r="A50" s="68"/>
      <c r="AK50" s="63"/>
    </row>
    <row r="51" spans="1:37" x14ac:dyDescent="0.2">
      <c r="A51" s="32"/>
      <c r="B51" s="3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64"/>
    </row>
    <row r="52" spans="1:37" x14ac:dyDescent="0.2">
      <c r="A52" s="32"/>
      <c r="B52" s="3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64"/>
    </row>
    <row r="53" spans="1:37" x14ac:dyDescent="0.2">
      <c r="A53" s="32"/>
      <c r="B53" s="3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64"/>
    </row>
    <row r="54" spans="1:37" x14ac:dyDescent="0.2">
      <c r="A54" s="34"/>
      <c r="B54" s="3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64"/>
    </row>
    <row r="55" spans="1:37" x14ac:dyDescent="0.2">
      <c r="A55" s="13"/>
      <c r="B55" s="3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64"/>
    </row>
    <row r="56" spans="1:37" x14ac:dyDescent="0.2">
      <c r="A56" s="13"/>
      <c r="B56" s="3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64"/>
    </row>
    <row r="57" spans="1:37" x14ac:dyDescent="0.2">
      <c r="A57" s="13"/>
      <c r="B57" s="3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64"/>
    </row>
    <row r="58" spans="1:37" x14ac:dyDescent="0.2">
      <c r="A58" s="13"/>
      <c r="B58" s="3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64"/>
    </row>
    <row r="59" spans="1:37" x14ac:dyDescent="0.2">
      <c r="A59" s="13"/>
      <c r="B59" s="3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64"/>
    </row>
    <row r="60" spans="1:37" x14ac:dyDescent="0.2">
      <c r="A60" s="13"/>
      <c r="B60" s="3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64"/>
    </row>
    <row r="61" spans="1:37" x14ac:dyDescent="0.2">
      <c r="A61" s="13"/>
      <c r="B61" s="3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64"/>
    </row>
    <row r="62" spans="1:37" x14ac:dyDescent="0.2">
      <c r="AK62" s="63"/>
    </row>
    <row r="63" spans="1:37" x14ac:dyDescent="0.2">
      <c r="AK63" s="63"/>
    </row>
    <row r="64" spans="1:37" x14ac:dyDescent="0.2">
      <c r="AK64" s="63"/>
    </row>
    <row r="65" spans="37:37" x14ac:dyDescent="0.2">
      <c r="AK65" s="63"/>
    </row>
    <row r="66" spans="37:37" x14ac:dyDescent="0.2">
      <c r="AK66" s="63"/>
    </row>
    <row r="67" spans="37:37" x14ac:dyDescent="0.2">
      <c r="AK67" s="63"/>
    </row>
    <row r="68" spans="37:37" x14ac:dyDescent="0.2">
      <c r="AK68" s="63"/>
    </row>
    <row r="69" spans="37:37" x14ac:dyDescent="0.2">
      <c r="AK69" s="63"/>
    </row>
    <row r="70" spans="37:37" x14ac:dyDescent="0.2">
      <c r="AK70" s="63"/>
    </row>
    <row r="71" spans="37:37" x14ac:dyDescent="0.2">
      <c r="AK71" s="63"/>
    </row>
    <row r="72" spans="37:37" x14ac:dyDescent="0.2">
      <c r="AK72" s="63"/>
    </row>
    <row r="73" spans="37:37" x14ac:dyDescent="0.2">
      <c r="AK73" s="63"/>
    </row>
    <row r="74" spans="37:37" x14ac:dyDescent="0.2">
      <c r="AK74" s="63"/>
    </row>
    <row r="75" spans="37:37" x14ac:dyDescent="0.2">
      <c r="AK75" s="63"/>
    </row>
    <row r="76" spans="37:37" x14ac:dyDescent="0.2">
      <c r="AK76" s="63"/>
    </row>
    <row r="77" spans="37:37" x14ac:dyDescent="0.2">
      <c r="AK77" s="63"/>
    </row>
    <row r="78" spans="37:37" x14ac:dyDescent="0.2">
      <c r="AK78" s="63"/>
    </row>
    <row r="79" spans="37:37" x14ac:dyDescent="0.2">
      <c r="AK79" s="63"/>
    </row>
    <row r="80" spans="37:37" x14ac:dyDescent="0.2">
      <c r="AK80" s="63"/>
    </row>
    <row r="81" spans="1:37" hidden="1" x14ac:dyDescent="0.2">
      <c r="AK81" s="63"/>
    </row>
    <row r="82" spans="1:37" customFormat="1" hidden="1" x14ac:dyDescent="0.2">
      <c r="A82" s="130"/>
      <c r="B82" s="5"/>
      <c r="C82" s="5" t="s">
        <v>365</v>
      </c>
      <c r="D82" s="582">
        <f t="shared" ref="D82:AH82" si="16">IF(D4="",0,ABS(VLOOKUP(D3,VSA_Kalender,13,FALSE)&gt;0))</f>
        <v>1</v>
      </c>
      <c r="E82" s="582">
        <f t="shared" si="16"/>
        <v>1</v>
      </c>
      <c r="F82" s="582">
        <f t="shared" si="16"/>
        <v>1</v>
      </c>
      <c r="G82" s="582">
        <f t="shared" si="16"/>
        <v>1</v>
      </c>
      <c r="H82" s="582">
        <f t="shared" si="16"/>
        <v>1</v>
      </c>
      <c r="I82" s="582">
        <f t="shared" si="16"/>
        <v>1</v>
      </c>
      <c r="J82" s="582">
        <f t="shared" si="16"/>
        <v>1</v>
      </c>
      <c r="K82" s="582">
        <f t="shared" si="16"/>
        <v>1</v>
      </c>
      <c r="L82" s="582">
        <f t="shared" si="16"/>
        <v>1</v>
      </c>
      <c r="M82" s="582">
        <f t="shared" si="16"/>
        <v>1</v>
      </c>
      <c r="N82" s="582">
        <f t="shared" si="16"/>
        <v>1</v>
      </c>
      <c r="O82" s="582">
        <f t="shared" si="16"/>
        <v>1</v>
      </c>
      <c r="P82" s="582">
        <f t="shared" si="16"/>
        <v>1</v>
      </c>
      <c r="Q82" s="582">
        <f t="shared" si="16"/>
        <v>1</v>
      </c>
      <c r="R82" s="582">
        <f t="shared" si="16"/>
        <v>1</v>
      </c>
      <c r="S82" s="582">
        <f t="shared" si="16"/>
        <v>1</v>
      </c>
      <c r="T82" s="582">
        <f t="shared" si="16"/>
        <v>1</v>
      </c>
      <c r="U82" s="582">
        <f t="shared" si="16"/>
        <v>1</v>
      </c>
      <c r="V82" s="582">
        <f t="shared" si="16"/>
        <v>1</v>
      </c>
      <c r="W82" s="582">
        <f t="shared" si="16"/>
        <v>1</v>
      </c>
      <c r="X82" s="582">
        <f t="shared" si="16"/>
        <v>1</v>
      </c>
      <c r="Y82" s="582">
        <f t="shared" si="16"/>
        <v>1</v>
      </c>
      <c r="Z82" s="582">
        <f t="shared" si="16"/>
        <v>1</v>
      </c>
      <c r="AA82" s="582">
        <f t="shared" si="16"/>
        <v>1</v>
      </c>
      <c r="AB82" s="582">
        <f t="shared" si="16"/>
        <v>1</v>
      </c>
      <c r="AC82" s="582">
        <f t="shared" si="16"/>
        <v>1</v>
      </c>
      <c r="AD82" s="582">
        <f t="shared" si="16"/>
        <v>1</v>
      </c>
      <c r="AE82" s="582">
        <f t="shared" si="16"/>
        <v>1</v>
      </c>
      <c r="AF82" s="582">
        <f t="shared" si="16"/>
        <v>1</v>
      </c>
      <c r="AG82" s="582">
        <f t="shared" si="16"/>
        <v>1</v>
      </c>
      <c r="AH82" s="582">
        <f t="shared" si="16"/>
        <v>0</v>
      </c>
      <c r="AI82" s="1"/>
      <c r="AJ82" s="1"/>
      <c r="AK82" s="63"/>
    </row>
    <row r="83" spans="1:37" hidden="1" x14ac:dyDescent="0.2">
      <c r="C83" s="488" t="s">
        <v>366</v>
      </c>
      <c r="AK83" s="63"/>
    </row>
    <row r="84" spans="1:37" customFormat="1" hidden="1" x14ac:dyDescent="0.2">
      <c r="A84" s="130"/>
      <c r="B84" s="5"/>
      <c r="C84" s="740" t="s">
        <v>393</v>
      </c>
      <c r="D84" s="741">
        <f t="shared" ref="D84:AH84" si="17">IFERROR(VLOOKUP(D3,VSA_Kalender,21,FALSE),0)</f>
        <v>1</v>
      </c>
      <c r="E84" s="741">
        <f t="shared" si="17"/>
        <v>1</v>
      </c>
      <c r="F84" s="741">
        <f t="shared" si="17"/>
        <v>1</v>
      </c>
      <c r="G84" s="741">
        <f t="shared" si="17"/>
        <v>1</v>
      </c>
      <c r="H84" s="741">
        <f t="shared" si="17"/>
        <v>1</v>
      </c>
      <c r="I84" s="741">
        <f t="shared" si="17"/>
        <v>1</v>
      </c>
      <c r="J84" s="741">
        <f t="shared" si="17"/>
        <v>1</v>
      </c>
      <c r="K84" s="741">
        <f t="shared" si="17"/>
        <v>1</v>
      </c>
      <c r="L84" s="741">
        <f t="shared" si="17"/>
        <v>1</v>
      </c>
      <c r="M84" s="741">
        <f t="shared" si="17"/>
        <v>1</v>
      </c>
      <c r="N84" s="741">
        <f t="shared" si="17"/>
        <v>1</v>
      </c>
      <c r="O84" s="741">
        <f t="shared" si="17"/>
        <v>1</v>
      </c>
      <c r="P84" s="741">
        <f t="shared" si="17"/>
        <v>1</v>
      </c>
      <c r="Q84" s="741">
        <f t="shared" si="17"/>
        <v>1</v>
      </c>
      <c r="R84" s="741">
        <f t="shared" si="17"/>
        <v>1</v>
      </c>
      <c r="S84" s="741">
        <f t="shared" si="17"/>
        <v>1</v>
      </c>
      <c r="T84" s="741">
        <f t="shared" si="17"/>
        <v>1</v>
      </c>
      <c r="U84" s="741">
        <f t="shared" si="17"/>
        <v>1</v>
      </c>
      <c r="V84" s="741">
        <f t="shared" si="17"/>
        <v>1</v>
      </c>
      <c r="W84" s="741">
        <f t="shared" si="17"/>
        <v>1</v>
      </c>
      <c r="X84" s="741">
        <f t="shared" si="17"/>
        <v>1</v>
      </c>
      <c r="Y84" s="741">
        <f t="shared" si="17"/>
        <v>1</v>
      </c>
      <c r="Z84" s="741">
        <f t="shared" si="17"/>
        <v>1</v>
      </c>
      <c r="AA84" s="741">
        <f t="shared" si="17"/>
        <v>1</v>
      </c>
      <c r="AB84" s="741">
        <f t="shared" si="17"/>
        <v>1</v>
      </c>
      <c r="AC84" s="741">
        <f t="shared" si="17"/>
        <v>1</v>
      </c>
      <c r="AD84" s="741">
        <f t="shared" si="17"/>
        <v>1</v>
      </c>
      <c r="AE84" s="741">
        <f t="shared" si="17"/>
        <v>1</v>
      </c>
      <c r="AF84" s="741">
        <f t="shared" si="17"/>
        <v>1</v>
      </c>
      <c r="AG84" s="741">
        <f t="shared" si="17"/>
        <v>1</v>
      </c>
      <c r="AH84" s="741">
        <f t="shared" si="17"/>
        <v>0</v>
      </c>
      <c r="AI84" s="1"/>
      <c r="AJ84" s="1"/>
      <c r="AK84" s="63"/>
    </row>
    <row r="85" spans="1:37" hidden="1" x14ac:dyDescent="0.2">
      <c r="B85" s="446"/>
      <c r="C85" s="447" t="s">
        <v>307</v>
      </c>
      <c r="D85" s="448">
        <f t="shared" ref="D85:AH85" si="18">D4</f>
        <v>1</v>
      </c>
      <c r="E85" s="449">
        <f t="shared" si="18"/>
        <v>2</v>
      </c>
      <c r="F85" s="449">
        <f t="shared" si="18"/>
        <v>3</v>
      </c>
      <c r="G85" s="449">
        <f t="shared" si="18"/>
        <v>4</v>
      </c>
      <c r="H85" s="449">
        <f t="shared" si="18"/>
        <v>5</v>
      </c>
      <c r="I85" s="449">
        <f t="shared" si="18"/>
        <v>6</v>
      </c>
      <c r="J85" s="449">
        <f t="shared" si="18"/>
        <v>7</v>
      </c>
      <c r="K85" s="449">
        <f t="shared" si="18"/>
        <v>8</v>
      </c>
      <c r="L85" s="449">
        <f t="shared" si="18"/>
        <v>9</v>
      </c>
      <c r="M85" s="449">
        <f t="shared" si="18"/>
        <v>10</v>
      </c>
      <c r="N85" s="449">
        <f t="shared" si="18"/>
        <v>11</v>
      </c>
      <c r="O85" s="449">
        <f t="shared" si="18"/>
        <v>12</v>
      </c>
      <c r="P85" s="449">
        <f t="shared" si="18"/>
        <v>13</v>
      </c>
      <c r="Q85" s="449">
        <f t="shared" si="18"/>
        <v>14</v>
      </c>
      <c r="R85" s="449">
        <f t="shared" si="18"/>
        <v>15</v>
      </c>
      <c r="S85" s="449">
        <f t="shared" si="18"/>
        <v>16</v>
      </c>
      <c r="T85" s="449">
        <f t="shared" si="18"/>
        <v>17</v>
      </c>
      <c r="U85" s="449">
        <f t="shared" si="18"/>
        <v>18</v>
      </c>
      <c r="V85" s="449">
        <f t="shared" si="18"/>
        <v>19</v>
      </c>
      <c r="W85" s="449">
        <f t="shared" si="18"/>
        <v>20</v>
      </c>
      <c r="X85" s="449">
        <f t="shared" si="18"/>
        <v>21</v>
      </c>
      <c r="Y85" s="449">
        <f t="shared" si="18"/>
        <v>22</v>
      </c>
      <c r="Z85" s="449">
        <f t="shared" si="18"/>
        <v>23</v>
      </c>
      <c r="AA85" s="449">
        <f t="shared" si="18"/>
        <v>24</v>
      </c>
      <c r="AB85" s="449">
        <f t="shared" si="18"/>
        <v>25</v>
      </c>
      <c r="AC85" s="449">
        <f t="shared" si="18"/>
        <v>26</v>
      </c>
      <c r="AD85" s="449">
        <f t="shared" si="18"/>
        <v>27</v>
      </c>
      <c r="AE85" s="449">
        <f t="shared" si="18"/>
        <v>28</v>
      </c>
      <c r="AF85" s="449">
        <f t="shared" si="18"/>
        <v>29</v>
      </c>
      <c r="AG85" s="449">
        <f t="shared" si="18"/>
        <v>30</v>
      </c>
      <c r="AH85" s="450" t="str">
        <f t="shared" si="18"/>
        <v/>
      </c>
      <c r="AK85" s="63"/>
    </row>
    <row r="86" spans="1:37" customFormat="1" hidden="1" x14ac:dyDescent="0.2">
      <c r="A86" s="130"/>
      <c r="B86" s="446"/>
      <c r="C86" s="447" t="s">
        <v>383</v>
      </c>
      <c r="D86" s="451">
        <f>IFERROR(ABS(WEEKDAY(D3,2)&lt;6),0)</f>
        <v>0</v>
      </c>
      <c r="E86" s="452">
        <f t="shared" ref="E86:AH86" si="19">IFERROR(ABS(WEEKDAY(E3,2)&lt;6),0)</f>
        <v>1</v>
      </c>
      <c r="F86" s="452">
        <f t="shared" si="19"/>
        <v>1</v>
      </c>
      <c r="G86" s="452">
        <f t="shared" si="19"/>
        <v>1</v>
      </c>
      <c r="H86" s="452">
        <f t="shared" si="19"/>
        <v>1</v>
      </c>
      <c r="I86" s="452">
        <f t="shared" si="19"/>
        <v>1</v>
      </c>
      <c r="J86" s="452">
        <f t="shared" si="19"/>
        <v>0</v>
      </c>
      <c r="K86" s="452">
        <f t="shared" si="19"/>
        <v>0</v>
      </c>
      <c r="L86" s="452">
        <f t="shared" si="19"/>
        <v>1</v>
      </c>
      <c r="M86" s="452">
        <f t="shared" si="19"/>
        <v>1</v>
      </c>
      <c r="N86" s="452">
        <f t="shared" si="19"/>
        <v>1</v>
      </c>
      <c r="O86" s="452">
        <f t="shared" si="19"/>
        <v>1</v>
      </c>
      <c r="P86" s="452">
        <f t="shared" si="19"/>
        <v>1</v>
      </c>
      <c r="Q86" s="452">
        <f t="shared" si="19"/>
        <v>0</v>
      </c>
      <c r="R86" s="452">
        <f t="shared" si="19"/>
        <v>0</v>
      </c>
      <c r="S86" s="452">
        <f t="shared" si="19"/>
        <v>1</v>
      </c>
      <c r="T86" s="452">
        <f t="shared" si="19"/>
        <v>1</v>
      </c>
      <c r="U86" s="452">
        <f t="shared" si="19"/>
        <v>1</v>
      </c>
      <c r="V86" s="452">
        <f t="shared" si="19"/>
        <v>1</v>
      </c>
      <c r="W86" s="452">
        <f t="shared" si="19"/>
        <v>1</v>
      </c>
      <c r="X86" s="452">
        <f t="shared" si="19"/>
        <v>0</v>
      </c>
      <c r="Y86" s="452">
        <f t="shared" si="19"/>
        <v>0</v>
      </c>
      <c r="Z86" s="452">
        <f t="shared" si="19"/>
        <v>1</v>
      </c>
      <c r="AA86" s="452">
        <f t="shared" si="19"/>
        <v>1</v>
      </c>
      <c r="AB86" s="452">
        <f t="shared" si="19"/>
        <v>1</v>
      </c>
      <c r="AC86" s="452">
        <f t="shared" si="19"/>
        <v>1</v>
      </c>
      <c r="AD86" s="452">
        <f t="shared" si="19"/>
        <v>1</v>
      </c>
      <c r="AE86" s="452">
        <f t="shared" si="19"/>
        <v>0</v>
      </c>
      <c r="AF86" s="452">
        <f t="shared" si="19"/>
        <v>0</v>
      </c>
      <c r="AG86" s="452">
        <f t="shared" si="19"/>
        <v>1</v>
      </c>
      <c r="AH86" s="453">
        <f t="shared" si="19"/>
        <v>0</v>
      </c>
      <c r="AI86" s="1"/>
      <c r="AJ86" s="1"/>
      <c r="AK86" s="63"/>
    </row>
    <row r="87" spans="1:37" hidden="1" x14ac:dyDescent="0.2">
      <c r="B87" s="454"/>
      <c r="C87" s="455" t="s">
        <v>308</v>
      </c>
      <c r="D87" s="456">
        <f>MAX(D100:D107,D98,D134)</f>
        <v>0</v>
      </c>
      <c r="E87" s="456">
        <f t="shared" ref="E87:AH87" si="20">MAX(E100:E107,E98,E134)</f>
        <v>0</v>
      </c>
      <c r="F87" s="456">
        <f t="shared" si="20"/>
        <v>0</v>
      </c>
      <c r="G87" s="456">
        <f t="shared" si="20"/>
        <v>0</v>
      </c>
      <c r="H87" s="456">
        <f t="shared" si="20"/>
        <v>0</v>
      </c>
      <c r="I87" s="456">
        <f t="shared" si="20"/>
        <v>0</v>
      </c>
      <c r="J87" s="456">
        <f t="shared" si="20"/>
        <v>0</v>
      </c>
      <c r="K87" s="456">
        <f t="shared" si="20"/>
        <v>0</v>
      </c>
      <c r="L87" s="456">
        <f t="shared" si="20"/>
        <v>0</v>
      </c>
      <c r="M87" s="456">
        <f t="shared" si="20"/>
        <v>0</v>
      </c>
      <c r="N87" s="456">
        <f t="shared" si="20"/>
        <v>0</v>
      </c>
      <c r="O87" s="456">
        <f t="shared" si="20"/>
        <v>0</v>
      </c>
      <c r="P87" s="456">
        <f t="shared" si="20"/>
        <v>0</v>
      </c>
      <c r="Q87" s="456">
        <f t="shared" si="20"/>
        <v>0</v>
      </c>
      <c r="R87" s="456">
        <f t="shared" si="20"/>
        <v>0</v>
      </c>
      <c r="S87" s="456">
        <f t="shared" si="20"/>
        <v>0</v>
      </c>
      <c r="T87" s="456">
        <f t="shared" si="20"/>
        <v>0</v>
      </c>
      <c r="U87" s="456">
        <f t="shared" si="20"/>
        <v>0</v>
      </c>
      <c r="V87" s="456">
        <f t="shared" si="20"/>
        <v>0</v>
      </c>
      <c r="W87" s="456">
        <f t="shared" si="20"/>
        <v>0</v>
      </c>
      <c r="X87" s="456">
        <f t="shared" si="20"/>
        <v>0</v>
      </c>
      <c r="Y87" s="456">
        <f t="shared" si="20"/>
        <v>0</v>
      </c>
      <c r="Z87" s="456">
        <f t="shared" si="20"/>
        <v>0</v>
      </c>
      <c r="AA87" s="456">
        <f t="shared" si="20"/>
        <v>0</v>
      </c>
      <c r="AB87" s="456">
        <f t="shared" si="20"/>
        <v>0</v>
      </c>
      <c r="AC87" s="456">
        <f t="shared" si="20"/>
        <v>0</v>
      </c>
      <c r="AD87" s="456">
        <f t="shared" si="20"/>
        <v>0</v>
      </c>
      <c r="AE87" s="456">
        <f t="shared" si="20"/>
        <v>0</v>
      </c>
      <c r="AF87" s="456">
        <f t="shared" si="20"/>
        <v>0</v>
      </c>
      <c r="AG87" s="456">
        <f t="shared" si="20"/>
        <v>0</v>
      </c>
      <c r="AH87" s="456">
        <f t="shared" si="20"/>
        <v>0</v>
      </c>
      <c r="AK87" s="63"/>
    </row>
    <row r="88" spans="1:37" hidden="1" x14ac:dyDescent="0.2">
      <c r="B88" s="446"/>
      <c r="C88" s="447" t="s">
        <v>309</v>
      </c>
      <c r="D88" s="448">
        <f>IF(D87=0,1,0)</f>
        <v>1</v>
      </c>
      <c r="E88" s="449">
        <f t="shared" ref="E88:AH88" si="21">IF(E87=0,1,0)</f>
        <v>1</v>
      </c>
      <c r="F88" s="449">
        <f t="shared" si="21"/>
        <v>1</v>
      </c>
      <c r="G88" s="449">
        <f t="shared" si="21"/>
        <v>1</v>
      </c>
      <c r="H88" s="449">
        <f t="shared" si="21"/>
        <v>1</v>
      </c>
      <c r="I88" s="449">
        <f t="shared" si="21"/>
        <v>1</v>
      </c>
      <c r="J88" s="449">
        <f t="shared" si="21"/>
        <v>1</v>
      </c>
      <c r="K88" s="449">
        <f t="shared" si="21"/>
        <v>1</v>
      </c>
      <c r="L88" s="449">
        <f t="shared" si="21"/>
        <v>1</v>
      </c>
      <c r="M88" s="449">
        <f t="shared" si="21"/>
        <v>1</v>
      </c>
      <c r="N88" s="449">
        <f t="shared" si="21"/>
        <v>1</v>
      </c>
      <c r="O88" s="449">
        <f t="shared" si="21"/>
        <v>1</v>
      </c>
      <c r="P88" s="449">
        <f t="shared" si="21"/>
        <v>1</v>
      </c>
      <c r="Q88" s="449">
        <f t="shared" si="21"/>
        <v>1</v>
      </c>
      <c r="R88" s="449">
        <f t="shared" si="21"/>
        <v>1</v>
      </c>
      <c r="S88" s="449">
        <f t="shared" si="21"/>
        <v>1</v>
      </c>
      <c r="T88" s="449">
        <f t="shared" si="21"/>
        <v>1</v>
      </c>
      <c r="U88" s="449">
        <f t="shared" si="21"/>
        <v>1</v>
      </c>
      <c r="V88" s="449">
        <f t="shared" si="21"/>
        <v>1</v>
      </c>
      <c r="W88" s="449">
        <f t="shared" si="21"/>
        <v>1</v>
      </c>
      <c r="X88" s="449">
        <f t="shared" si="21"/>
        <v>1</v>
      </c>
      <c r="Y88" s="449">
        <f t="shared" si="21"/>
        <v>1</v>
      </c>
      <c r="Z88" s="449">
        <f t="shared" si="21"/>
        <v>1</v>
      </c>
      <c r="AA88" s="449">
        <f t="shared" si="21"/>
        <v>1</v>
      </c>
      <c r="AB88" s="449">
        <f t="shared" si="21"/>
        <v>1</v>
      </c>
      <c r="AC88" s="449">
        <f t="shared" si="21"/>
        <v>1</v>
      </c>
      <c r="AD88" s="449">
        <f t="shared" si="21"/>
        <v>1</v>
      </c>
      <c r="AE88" s="449">
        <f t="shared" si="21"/>
        <v>1</v>
      </c>
      <c r="AF88" s="449">
        <f t="shared" si="21"/>
        <v>1</v>
      </c>
      <c r="AG88" s="449">
        <f t="shared" si="21"/>
        <v>1</v>
      </c>
      <c r="AH88" s="450">
        <f t="shared" si="21"/>
        <v>1</v>
      </c>
      <c r="AK88" s="63"/>
    </row>
    <row r="89" spans="1:37" hidden="1" x14ac:dyDescent="0.2">
      <c r="D89"/>
      <c r="E89"/>
      <c r="F89"/>
      <c r="G89"/>
      <c r="H89"/>
      <c r="I89"/>
      <c r="J89"/>
      <c r="K89"/>
      <c r="L89"/>
      <c r="M89"/>
      <c r="N89"/>
      <c r="O89"/>
      <c r="P89"/>
      <c r="Q89"/>
      <c r="R89"/>
      <c r="S89"/>
      <c r="T89"/>
      <c r="U89"/>
      <c r="V89"/>
      <c r="W89"/>
      <c r="X89"/>
      <c r="Y89"/>
      <c r="Z89"/>
      <c r="AA89"/>
      <c r="AB89"/>
      <c r="AC89"/>
      <c r="AD89"/>
      <c r="AE89"/>
      <c r="AF89"/>
      <c r="AG89"/>
      <c r="AH89"/>
      <c r="AK89" s="63"/>
    </row>
    <row r="90" spans="1:37" hidden="1" x14ac:dyDescent="0.2">
      <c r="B90" s="457"/>
      <c r="C90" s="399" t="s">
        <v>310</v>
      </c>
      <c r="D90" s="458">
        <f t="shared" ref="D90:AH90" si="22">IF(AND(D6-D5=0,COUNTA(D7:D12)&gt;0),1,0)</f>
        <v>0</v>
      </c>
      <c r="E90" s="458">
        <f t="shared" si="22"/>
        <v>0</v>
      </c>
      <c r="F90" s="458">
        <f t="shared" si="22"/>
        <v>0</v>
      </c>
      <c r="G90" s="458">
        <f t="shared" si="22"/>
        <v>0</v>
      </c>
      <c r="H90" s="458">
        <f t="shared" si="22"/>
        <v>0</v>
      </c>
      <c r="I90" s="458">
        <f t="shared" si="22"/>
        <v>0</v>
      </c>
      <c r="J90" s="458">
        <f t="shared" si="22"/>
        <v>0</v>
      </c>
      <c r="K90" s="458">
        <f t="shared" si="22"/>
        <v>0</v>
      </c>
      <c r="L90" s="458">
        <f t="shared" si="22"/>
        <v>0</v>
      </c>
      <c r="M90" s="458">
        <f t="shared" si="22"/>
        <v>0</v>
      </c>
      <c r="N90" s="458">
        <f t="shared" si="22"/>
        <v>0</v>
      </c>
      <c r="O90" s="458">
        <f t="shared" si="22"/>
        <v>0</v>
      </c>
      <c r="P90" s="458">
        <f t="shared" si="22"/>
        <v>0</v>
      </c>
      <c r="Q90" s="458">
        <f t="shared" si="22"/>
        <v>0</v>
      </c>
      <c r="R90" s="458">
        <f t="shared" si="22"/>
        <v>0</v>
      </c>
      <c r="S90" s="458">
        <f t="shared" si="22"/>
        <v>0</v>
      </c>
      <c r="T90" s="458">
        <f t="shared" si="22"/>
        <v>0</v>
      </c>
      <c r="U90" s="458">
        <f t="shared" si="22"/>
        <v>0</v>
      </c>
      <c r="V90" s="458">
        <f t="shared" si="22"/>
        <v>0</v>
      </c>
      <c r="W90" s="458">
        <f t="shared" si="22"/>
        <v>0</v>
      </c>
      <c r="X90" s="458">
        <f t="shared" si="22"/>
        <v>0</v>
      </c>
      <c r="Y90" s="458">
        <f t="shared" si="22"/>
        <v>0</v>
      </c>
      <c r="Z90" s="458">
        <f t="shared" si="22"/>
        <v>0</v>
      </c>
      <c r="AA90" s="458">
        <f t="shared" si="22"/>
        <v>0</v>
      </c>
      <c r="AB90" s="458">
        <f t="shared" si="22"/>
        <v>0</v>
      </c>
      <c r="AC90" s="458">
        <f t="shared" si="22"/>
        <v>0</v>
      </c>
      <c r="AD90" s="458">
        <f t="shared" si="22"/>
        <v>0</v>
      </c>
      <c r="AE90" s="458">
        <f t="shared" si="22"/>
        <v>0</v>
      </c>
      <c r="AF90" s="458">
        <f t="shared" si="22"/>
        <v>0</v>
      </c>
      <c r="AG90" s="458">
        <f t="shared" si="22"/>
        <v>0</v>
      </c>
      <c r="AH90" s="458">
        <f t="shared" si="22"/>
        <v>0</v>
      </c>
      <c r="AK90" s="63"/>
    </row>
    <row r="91" spans="1:37" hidden="1" x14ac:dyDescent="0.2">
      <c r="B91" s="459" t="s">
        <v>304</v>
      </c>
      <c r="C91" s="399" t="s">
        <v>311</v>
      </c>
      <c r="D91" s="458">
        <f t="shared" ref="D91:AH91" si="23">D90</f>
        <v>0</v>
      </c>
      <c r="E91" s="458">
        <f t="shared" si="23"/>
        <v>0</v>
      </c>
      <c r="F91" s="458">
        <f t="shared" si="23"/>
        <v>0</v>
      </c>
      <c r="G91" s="458">
        <f t="shared" si="23"/>
        <v>0</v>
      </c>
      <c r="H91" s="458">
        <f t="shared" si="23"/>
        <v>0</v>
      </c>
      <c r="I91" s="458">
        <f t="shared" si="23"/>
        <v>0</v>
      </c>
      <c r="J91" s="458">
        <f t="shared" si="23"/>
        <v>0</v>
      </c>
      <c r="K91" s="458">
        <f t="shared" si="23"/>
        <v>0</v>
      </c>
      <c r="L91" s="458">
        <f t="shared" si="23"/>
        <v>0</v>
      </c>
      <c r="M91" s="458">
        <f t="shared" si="23"/>
        <v>0</v>
      </c>
      <c r="N91" s="458">
        <f t="shared" si="23"/>
        <v>0</v>
      </c>
      <c r="O91" s="458">
        <f t="shared" si="23"/>
        <v>0</v>
      </c>
      <c r="P91" s="458">
        <f t="shared" si="23"/>
        <v>0</v>
      </c>
      <c r="Q91" s="458">
        <f t="shared" si="23"/>
        <v>0</v>
      </c>
      <c r="R91" s="458">
        <f t="shared" si="23"/>
        <v>0</v>
      </c>
      <c r="S91" s="458">
        <f t="shared" si="23"/>
        <v>0</v>
      </c>
      <c r="T91" s="458">
        <f t="shared" si="23"/>
        <v>0</v>
      </c>
      <c r="U91" s="458">
        <f t="shared" si="23"/>
        <v>0</v>
      </c>
      <c r="V91" s="458">
        <f t="shared" si="23"/>
        <v>0</v>
      </c>
      <c r="W91" s="458">
        <f t="shared" si="23"/>
        <v>0</v>
      </c>
      <c r="X91" s="458">
        <f t="shared" si="23"/>
        <v>0</v>
      </c>
      <c r="Y91" s="458">
        <f t="shared" si="23"/>
        <v>0</v>
      </c>
      <c r="Z91" s="458">
        <f t="shared" si="23"/>
        <v>0</v>
      </c>
      <c r="AA91" s="458">
        <f t="shared" si="23"/>
        <v>0</v>
      </c>
      <c r="AB91" s="458">
        <f t="shared" si="23"/>
        <v>0</v>
      </c>
      <c r="AC91" s="458">
        <f t="shared" si="23"/>
        <v>0</v>
      </c>
      <c r="AD91" s="458">
        <f t="shared" si="23"/>
        <v>0</v>
      </c>
      <c r="AE91" s="458">
        <f t="shared" si="23"/>
        <v>0</v>
      </c>
      <c r="AF91" s="458">
        <f t="shared" si="23"/>
        <v>0</v>
      </c>
      <c r="AG91" s="458">
        <f t="shared" si="23"/>
        <v>0</v>
      </c>
      <c r="AH91" s="458">
        <f t="shared" si="23"/>
        <v>0</v>
      </c>
      <c r="AK91" s="63"/>
    </row>
    <row r="92" spans="1:37" hidden="1" x14ac:dyDescent="0.2">
      <c r="B92" s="457"/>
      <c r="C92" s="399" t="s">
        <v>312</v>
      </c>
      <c r="D92" s="458">
        <f t="shared" ref="D92:AH92" si="24">IF(AND(D8-D7=0,COUNTA(D9:D12)&gt;0),1,0)</f>
        <v>0</v>
      </c>
      <c r="E92" s="458">
        <f t="shared" si="24"/>
        <v>0</v>
      </c>
      <c r="F92" s="458">
        <f t="shared" si="24"/>
        <v>0</v>
      </c>
      <c r="G92" s="458">
        <f t="shared" si="24"/>
        <v>0</v>
      </c>
      <c r="H92" s="458">
        <f t="shared" si="24"/>
        <v>0</v>
      </c>
      <c r="I92" s="458">
        <f t="shared" si="24"/>
        <v>0</v>
      </c>
      <c r="J92" s="458">
        <f t="shared" si="24"/>
        <v>0</v>
      </c>
      <c r="K92" s="458">
        <f t="shared" si="24"/>
        <v>0</v>
      </c>
      <c r="L92" s="458">
        <f t="shared" si="24"/>
        <v>0</v>
      </c>
      <c r="M92" s="458">
        <f t="shared" si="24"/>
        <v>0</v>
      </c>
      <c r="N92" s="458">
        <f t="shared" si="24"/>
        <v>0</v>
      </c>
      <c r="O92" s="458">
        <f t="shared" si="24"/>
        <v>0</v>
      </c>
      <c r="P92" s="458">
        <f t="shared" si="24"/>
        <v>0</v>
      </c>
      <c r="Q92" s="458">
        <f t="shared" si="24"/>
        <v>0</v>
      </c>
      <c r="R92" s="458">
        <f t="shared" si="24"/>
        <v>0</v>
      </c>
      <c r="S92" s="458">
        <f t="shared" si="24"/>
        <v>0</v>
      </c>
      <c r="T92" s="458">
        <f t="shared" si="24"/>
        <v>0</v>
      </c>
      <c r="U92" s="458">
        <f t="shared" si="24"/>
        <v>0</v>
      </c>
      <c r="V92" s="458">
        <f t="shared" si="24"/>
        <v>0</v>
      </c>
      <c r="W92" s="458">
        <f t="shared" si="24"/>
        <v>0</v>
      </c>
      <c r="X92" s="458">
        <f t="shared" si="24"/>
        <v>0</v>
      </c>
      <c r="Y92" s="458">
        <f t="shared" si="24"/>
        <v>0</v>
      </c>
      <c r="Z92" s="458">
        <f t="shared" si="24"/>
        <v>0</v>
      </c>
      <c r="AA92" s="458">
        <f t="shared" si="24"/>
        <v>0</v>
      </c>
      <c r="AB92" s="458">
        <f t="shared" si="24"/>
        <v>0</v>
      </c>
      <c r="AC92" s="458">
        <f t="shared" si="24"/>
        <v>0</v>
      </c>
      <c r="AD92" s="458">
        <f t="shared" si="24"/>
        <v>0</v>
      </c>
      <c r="AE92" s="458">
        <f t="shared" si="24"/>
        <v>0</v>
      </c>
      <c r="AF92" s="458">
        <f t="shared" si="24"/>
        <v>0</v>
      </c>
      <c r="AG92" s="458">
        <f t="shared" si="24"/>
        <v>0</v>
      </c>
      <c r="AH92" s="458">
        <f t="shared" si="24"/>
        <v>0</v>
      </c>
      <c r="AK92" s="63"/>
    </row>
    <row r="93" spans="1:37" hidden="1" x14ac:dyDescent="0.2">
      <c r="B93" s="457"/>
      <c r="C93" s="399" t="s">
        <v>311</v>
      </c>
      <c r="D93" s="458">
        <f t="shared" ref="D93:AH93" si="25">D92</f>
        <v>0</v>
      </c>
      <c r="E93" s="458">
        <f t="shared" si="25"/>
        <v>0</v>
      </c>
      <c r="F93" s="458">
        <f t="shared" si="25"/>
        <v>0</v>
      </c>
      <c r="G93" s="458">
        <f t="shared" si="25"/>
        <v>0</v>
      </c>
      <c r="H93" s="458">
        <f t="shared" si="25"/>
        <v>0</v>
      </c>
      <c r="I93" s="458">
        <f t="shared" si="25"/>
        <v>0</v>
      </c>
      <c r="J93" s="458">
        <f t="shared" si="25"/>
        <v>0</v>
      </c>
      <c r="K93" s="458">
        <f t="shared" si="25"/>
        <v>0</v>
      </c>
      <c r="L93" s="458">
        <f t="shared" si="25"/>
        <v>0</v>
      </c>
      <c r="M93" s="458">
        <f t="shared" si="25"/>
        <v>0</v>
      </c>
      <c r="N93" s="458">
        <f t="shared" si="25"/>
        <v>0</v>
      </c>
      <c r="O93" s="458">
        <f t="shared" si="25"/>
        <v>0</v>
      </c>
      <c r="P93" s="458">
        <f t="shared" si="25"/>
        <v>0</v>
      </c>
      <c r="Q93" s="458">
        <f t="shared" si="25"/>
        <v>0</v>
      </c>
      <c r="R93" s="458">
        <f t="shared" si="25"/>
        <v>0</v>
      </c>
      <c r="S93" s="458">
        <f t="shared" si="25"/>
        <v>0</v>
      </c>
      <c r="T93" s="458">
        <f t="shared" si="25"/>
        <v>0</v>
      </c>
      <c r="U93" s="458">
        <f t="shared" si="25"/>
        <v>0</v>
      </c>
      <c r="V93" s="458">
        <f t="shared" si="25"/>
        <v>0</v>
      </c>
      <c r="W93" s="458">
        <f t="shared" si="25"/>
        <v>0</v>
      </c>
      <c r="X93" s="458">
        <f t="shared" si="25"/>
        <v>0</v>
      </c>
      <c r="Y93" s="458">
        <f t="shared" si="25"/>
        <v>0</v>
      </c>
      <c r="Z93" s="458">
        <f t="shared" si="25"/>
        <v>0</v>
      </c>
      <c r="AA93" s="458">
        <f t="shared" si="25"/>
        <v>0</v>
      </c>
      <c r="AB93" s="458">
        <f t="shared" si="25"/>
        <v>0</v>
      </c>
      <c r="AC93" s="458">
        <f t="shared" si="25"/>
        <v>0</v>
      </c>
      <c r="AD93" s="458">
        <f t="shared" si="25"/>
        <v>0</v>
      </c>
      <c r="AE93" s="458">
        <f t="shared" si="25"/>
        <v>0</v>
      </c>
      <c r="AF93" s="458">
        <f t="shared" si="25"/>
        <v>0</v>
      </c>
      <c r="AG93" s="458">
        <f t="shared" si="25"/>
        <v>0</v>
      </c>
      <c r="AH93" s="458">
        <f t="shared" si="25"/>
        <v>0</v>
      </c>
      <c r="AK93" s="63"/>
    </row>
    <row r="94" spans="1:37" hidden="1" x14ac:dyDescent="0.2">
      <c r="B94" s="457"/>
      <c r="C94" s="399" t="s">
        <v>313</v>
      </c>
      <c r="D94" s="458">
        <f t="shared" ref="D94:AH94" si="26">IF(AND(D10-D9=0,COUNTA(D11:D12)&gt;0),1,0)</f>
        <v>0</v>
      </c>
      <c r="E94" s="458">
        <f t="shared" si="26"/>
        <v>0</v>
      </c>
      <c r="F94" s="458">
        <f t="shared" si="26"/>
        <v>0</v>
      </c>
      <c r="G94" s="458">
        <f t="shared" si="26"/>
        <v>0</v>
      </c>
      <c r="H94" s="458">
        <f t="shared" si="26"/>
        <v>0</v>
      </c>
      <c r="I94" s="458">
        <f t="shared" si="26"/>
        <v>0</v>
      </c>
      <c r="J94" s="458">
        <f t="shared" si="26"/>
        <v>0</v>
      </c>
      <c r="K94" s="458">
        <f t="shared" si="26"/>
        <v>0</v>
      </c>
      <c r="L94" s="458">
        <f t="shared" si="26"/>
        <v>0</v>
      </c>
      <c r="M94" s="458">
        <f t="shared" si="26"/>
        <v>0</v>
      </c>
      <c r="N94" s="458">
        <f t="shared" si="26"/>
        <v>0</v>
      </c>
      <c r="O94" s="458">
        <f t="shared" si="26"/>
        <v>0</v>
      </c>
      <c r="P94" s="458">
        <f t="shared" si="26"/>
        <v>0</v>
      </c>
      <c r="Q94" s="458">
        <f t="shared" si="26"/>
        <v>0</v>
      </c>
      <c r="R94" s="458">
        <f t="shared" si="26"/>
        <v>0</v>
      </c>
      <c r="S94" s="458">
        <f t="shared" si="26"/>
        <v>0</v>
      </c>
      <c r="T94" s="458">
        <f t="shared" si="26"/>
        <v>0</v>
      </c>
      <c r="U94" s="458">
        <f t="shared" si="26"/>
        <v>0</v>
      </c>
      <c r="V94" s="458">
        <f t="shared" si="26"/>
        <v>0</v>
      </c>
      <c r="W94" s="458">
        <f t="shared" si="26"/>
        <v>0</v>
      </c>
      <c r="X94" s="458">
        <f t="shared" si="26"/>
        <v>0</v>
      </c>
      <c r="Y94" s="458">
        <f t="shared" si="26"/>
        <v>0</v>
      </c>
      <c r="Z94" s="458">
        <f t="shared" si="26"/>
        <v>0</v>
      </c>
      <c r="AA94" s="458">
        <f t="shared" si="26"/>
        <v>0</v>
      </c>
      <c r="AB94" s="458">
        <f t="shared" si="26"/>
        <v>0</v>
      </c>
      <c r="AC94" s="458">
        <f t="shared" si="26"/>
        <v>0</v>
      </c>
      <c r="AD94" s="458">
        <f t="shared" si="26"/>
        <v>0</v>
      </c>
      <c r="AE94" s="458">
        <f t="shared" si="26"/>
        <v>0</v>
      </c>
      <c r="AF94" s="458">
        <f t="shared" si="26"/>
        <v>0</v>
      </c>
      <c r="AG94" s="458">
        <f t="shared" si="26"/>
        <v>0</v>
      </c>
      <c r="AH94" s="458">
        <f t="shared" si="26"/>
        <v>0</v>
      </c>
      <c r="AK94" s="63"/>
    </row>
    <row r="95" spans="1:37" customFormat="1" hidden="1" x14ac:dyDescent="0.2">
      <c r="A95" s="130"/>
      <c r="B95" s="457"/>
      <c r="C95" s="399" t="s">
        <v>311</v>
      </c>
      <c r="D95" s="458">
        <f t="shared" ref="D95:AH95" si="27">D94</f>
        <v>0</v>
      </c>
      <c r="E95" s="458">
        <f t="shared" si="27"/>
        <v>0</v>
      </c>
      <c r="F95" s="458">
        <f t="shared" si="27"/>
        <v>0</v>
      </c>
      <c r="G95" s="458">
        <f t="shared" si="27"/>
        <v>0</v>
      </c>
      <c r="H95" s="458">
        <f t="shared" si="27"/>
        <v>0</v>
      </c>
      <c r="I95" s="458">
        <f t="shared" si="27"/>
        <v>0</v>
      </c>
      <c r="J95" s="458">
        <f t="shared" si="27"/>
        <v>0</v>
      </c>
      <c r="K95" s="458">
        <f t="shared" si="27"/>
        <v>0</v>
      </c>
      <c r="L95" s="458">
        <f t="shared" si="27"/>
        <v>0</v>
      </c>
      <c r="M95" s="458">
        <f t="shared" si="27"/>
        <v>0</v>
      </c>
      <c r="N95" s="458">
        <f t="shared" si="27"/>
        <v>0</v>
      </c>
      <c r="O95" s="458">
        <f t="shared" si="27"/>
        <v>0</v>
      </c>
      <c r="P95" s="458">
        <f t="shared" si="27"/>
        <v>0</v>
      </c>
      <c r="Q95" s="458">
        <f t="shared" si="27"/>
        <v>0</v>
      </c>
      <c r="R95" s="458">
        <f t="shared" si="27"/>
        <v>0</v>
      </c>
      <c r="S95" s="458">
        <f t="shared" si="27"/>
        <v>0</v>
      </c>
      <c r="T95" s="458">
        <f t="shared" si="27"/>
        <v>0</v>
      </c>
      <c r="U95" s="458">
        <f t="shared" si="27"/>
        <v>0</v>
      </c>
      <c r="V95" s="458">
        <f t="shared" si="27"/>
        <v>0</v>
      </c>
      <c r="W95" s="458">
        <f t="shared" si="27"/>
        <v>0</v>
      </c>
      <c r="X95" s="458">
        <f t="shared" si="27"/>
        <v>0</v>
      </c>
      <c r="Y95" s="458">
        <f t="shared" si="27"/>
        <v>0</v>
      </c>
      <c r="Z95" s="458">
        <f t="shared" si="27"/>
        <v>0</v>
      </c>
      <c r="AA95" s="458">
        <f t="shared" si="27"/>
        <v>0</v>
      </c>
      <c r="AB95" s="458">
        <f t="shared" si="27"/>
        <v>0</v>
      </c>
      <c r="AC95" s="458">
        <f t="shared" si="27"/>
        <v>0</v>
      </c>
      <c r="AD95" s="458">
        <f t="shared" si="27"/>
        <v>0</v>
      </c>
      <c r="AE95" s="458">
        <f t="shared" si="27"/>
        <v>0</v>
      </c>
      <c r="AF95" s="458">
        <f t="shared" si="27"/>
        <v>0</v>
      </c>
      <c r="AG95" s="458">
        <f t="shared" si="27"/>
        <v>0</v>
      </c>
      <c r="AH95" s="458">
        <f t="shared" si="27"/>
        <v>0</v>
      </c>
      <c r="AI95" s="1"/>
      <c r="AJ95" s="1"/>
      <c r="AK95" s="63"/>
    </row>
    <row r="96" spans="1:37" customFormat="1" hidden="1" x14ac:dyDescent="0.2">
      <c r="A96" s="130"/>
      <c r="B96" s="457"/>
      <c r="C96" s="399" t="s">
        <v>314</v>
      </c>
      <c r="D96" s="460"/>
      <c r="E96" s="460"/>
      <c r="F96" s="460"/>
      <c r="G96" s="460"/>
      <c r="H96" s="460"/>
      <c r="I96" s="460"/>
      <c r="J96" s="460"/>
      <c r="K96" s="460"/>
      <c r="L96" s="460"/>
      <c r="M96" s="460"/>
      <c r="N96" s="460"/>
      <c r="O96" s="460"/>
      <c r="P96" s="460"/>
      <c r="Q96" s="460"/>
      <c r="R96" s="460"/>
      <c r="S96" s="460"/>
      <c r="T96" s="460"/>
      <c r="U96" s="460"/>
      <c r="V96" s="460"/>
      <c r="W96" s="460"/>
      <c r="X96" s="460"/>
      <c r="Y96" s="460"/>
      <c r="Z96" s="460"/>
      <c r="AA96" s="460"/>
      <c r="AB96" s="460"/>
      <c r="AC96" s="460"/>
      <c r="AD96" s="460"/>
      <c r="AE96" s="460"/>
      <c r="AF96" s="460"/>
      <c r="AG96" s="460"/>
      <c r="AH96" s="460"/>
      <c r="AI96" s="1"/>
      <c r="AJ96" s="1"/>
      <c r="AK96" s="63"/>
    </row>
    <row r="97" spans="1:37" customFormat="1" hidden="1" x14ac:dyDescent="0.2">
      <c r="A97" s="130"/>
      <c r="B97" s="457"/>
      <c r="C97" s="399" t="s">
        <v>314</v>
      </c>
      <c r="D97" s="461"/>
      <c r="E97" s="461"/>
      <c r="F97" s="461"/>
      <c r="G97" s="461"/>
      <c r="H97" s="461"/>
      <c r="I97" s="461"/>
      <c r="J97" s="461"/>
      <c r="K97" s="461"/>
      <c r="L97" s="461"/>
      <c r="M97" s="461"/>
      <c r="N97" s="461"/>
      <c r="O97" s="461"/>
      <c r="P97" s="461"/>
      <c r="Q97" s="461"/>
      <c r="R97" s="461"/>
      <c r="S97" s="461"/>
      <c r="T97" s="461"/>
      <c r="U97" s="461"/>
      <c r="V97" s="461"/>
      <c r="W97" s="461"/>
      <c r="X97" s="461"/>
      <c r="Y97" s="461"/>
      <c r="Z97" s="461"/>
      <c r="AA97" s="461"/>
      <c r="AB97" s="461"/>
      <c r="AC97" s="461"/>
      <c r="AD97" s="461"/>
      <c r="AE97" s="461"/>
      <c r="AF97" s="461"/>
      <c r="AG97" s="461"/>
      <c r="AH97" s="461"/>
      <c r="AI97" s="1"/>
      <c r="AJ97" s="1"/>
      <c r="AK97" s="63"/>
    </row>
    <row r="98" spans="1:37" customFormat="1" hidden="1" x14ac:dyDescent="0.2">
      <c r="A98" s="130"/>
      <c r="B98" s="457"/>
      <c r="C98" s="462" t="s">
        <v>315</v>
      </c>
      <c r="D98" s="463">
        <f t="shared" ref="D98:AH98" si="28">MAX(D90:D95)</f>
        <v>0</v>
      </c>
      <c r="E98" s="463">
        <f t="shared" si="28"/>
        <v>0</v>
      </c>
      <c r="F98" s="463">
        <f t="shared" si="28"/>
        <v>0</v>
      </c>
      <c r="G98" s="463">
        <f t="shared" si="28"/>
        <v>0</v>
      </c>
      <c r="H98" s="463">
        <f t="shared" si="28"/>
        <v>0</v>
      </c>
      <c r="I98" s="463">
        <f t="shared" si="28"/>
        <v>0</v>
      </c>
      <c r="J98" s="463">
        <f t="shared" si="28"/>
        <v>0</v>
      </c>
      <c r="K98" s="463">
        <f t="shared" si="28"/>
        <v>0</v>
      </c>
      <c r="L98" s="463">
        <f t="shared" si="28"/>
        <v>0</v>
      </c>
      <c r="M98" s="463">
        <f t="shared" si="28"/>
        <v>0</v>
      </c>
      <c r="N98" s="463">
        <f t="shared" si="28"/>
        <v>0</v>
      </c>
      <c r="O98" s="463">
        <f t="shared" si="28"/>
        <v>0</v>
      </c>
      <c r="P98" s="463">
        <f t="shared" si="28"/>
        <v>0</v>
      </c>
      <c r="Q98" s="463">
        <f t="shared" si="28"/>
        <v>0</v>
      </c>
      <c r="R98" s="463">
        <f t="shared" si="28"/>
        <v>0</v>
      </c>
      <c r="S98" s="463">
        <f t="shared" si="28"/>
        <v>0</v>
      </c>
      <c r="T98" s="463">
        <f t="shared" si="28"/>
        <v>0</v>
      </c>
      <c r="U98" s="463">
        <f t="shared" si="28"/>
        <v>0</v>
      </c>
      <c r="V98" s="463">
        <f t="shared" si="28"/>
        <v>0</v>
      </c>
      <c r="W98" s="463">
        <f t="shared" si="28"/>
        <v>0</v>
      </c>
      <c r="X98" s="463">
        <f t="shared" si="28"/>
        <v>0</v>
      </c>
      <c r="Y98" s="463">
        <f t="shared" si="28"/>
        <v>0</v>
      </c>
      <c r="Z98" s="463">
        <f t="shared" si="28"/>
        <v>0</v>
      </c>
      <c r="AA98" s="463">
        <f t="shared" si="28"/>
        <v>0</v>
      </c>
      <c r="AB98" s="463">
        <f t="shared" si="28"/>
        <v>0</v>
      </c>
      <c r="AC98" s="463">
        <f t="shared" si="28"/>
        <v>0</v>
      </c>
      <c r="AD98" s="463">
        <f t="shared" si="28"/>
        <v>0</v>
      </c>
      <c r="AE98" s="463">
        <f t="shared" si="28"/>
        <v>0</v>
      </c>
      <c r="AF98" s="463">
        <f t="shared" si="28"/>
        <v>0</v>
      </c>
      <c r="AG98" s="463">
        <f t="shared" si="28"/>
        <v>0</v>
      </c>
      <c r="AH98" s="463">
        <f t="shared" si="28"/>
        <v>0</v>
      </c>
      <c r="AI98" s="1"/>
      <c r="AJ98" s="1"/>
      <c r="AK98" s="63"/>
    </row>
    <row r="99" spans="1:37" customFormat="1" hidden="1" x14ac:dyDescent="0.2">
      <c r="A99" s="130"/>
      <c r="B99" s="457"/>
      <c r="C99" s="464"/>
      <c r="D99" s="465"/>
      <c r="E99" s="465"/>
      <c r="F99" s="465"/>
      <c r="G99" s="465"/>
      <c r="H99" s="465"/>
      <c r="I99" s="465"/>
      <c r="J99" s="465"/>
      <c r="K99" s="465"/>
      <c r="L99" s="465"/>
      <c r="M99" s="465"/>
      <c r="N99" s="465"/>
      <c r="O99" s="465"/>
      <c r="P99" s="465"/>
      <c r="Q99" s="465"/>
      <c r="R99" s="465"/>
      <c r="S99" s="465"/>
      <c r="T99" s="465"/>
      <c r="U99" s="465"/>
      <c r="V99" s="465"/>
      <c r="W99" s="465"/>
      <c r="X99" s="465"/>
      <c r="Y99" s="465"/>
      <c r="Z99" s="465"/>
      <c r="AA99" s="465"/>
      <c r="AB99" s="465"/>
      <c r="AC99" s="465"/>
      <c r="AD99" s="465"/>
      <c r="AE99" s="465"/>
      <c r="AF99" s="465"/>
      <c r="AG99" s="465"/>
      <c r="AH99" s="465"/>
      <c r="AI99" s="1"/>
      <c r="AJ99" s="1"/>
      <c r="AK99" s="63"/>
    </row>
    <row r="100" spans="1:37" customFormat="1" hidden="1" x14ac:dyDescent="0.2">
      <c r="A100" s="130"/>
      <c r="B100" s="466"/>
      <c r="C100" s="467" t="s">
        <v>316</v>
      </c>
      <c r="D100" s="468">
        <f>IF(AND(D109=0,D110&gt;0),1,0)</f>
        <v>0</v>
      </c>
      <c r="E100" s="468">
        <f t="shared" ref="E100:AH100" si="29">IF(AND(E109=0,E110&gt;0),1,0)</f>
        <v>0</v>
      </c>
      <c r="F100" s="468">
        <f t="shared" si="29"/>
        <v>0</v>
      </c>
      <c r="G100" s="468">
        <f t="shared" si="29"/>
        <v>0</v>
      </c>
      <c r="H100" s="468">
        <f t="shared" si="29"/>
        <v>0</v>
      </c>
      <c r="I100" s="468">
        <f t="shared" si="29"/>
        <v>0</v>
      </c>
      <c r="J100" s="468">
        <f t="shared" si="29"/>
        <v>0</v>
      </c>
      <c r="K100" s="468">
        <f t="shared" si="29"/>
        <v>0</v>
      </c>
      <c r="L100" s="468">
        <f t="shared" si="29"/>
        <v>0</v>
      </c>
      <c r="M100" s="468">
        <f t="shared" si="29"/>
        <v>0</v>
      </c>
      <c r="N100" s="468">
        <f t="shared" si="29"/>
        <v>0</v>
      </c>
      <c r="O100" s="468">
        <f t="shared" si="29"/>
        <v>0</v>
      </c>
      <c r="P100" s="468">
        <f t="shared" si="29"/>
        <v>0</v>
      </c>
      <c r="Q100" s="468">
        <f t="shared" si="29"/>
        <v>0</v>
      </c>
      <c r="R100" s="468">
        <f t="shared" si="29"/>
        <v>0</v>
      </c>
      <c r="S100" s="468">
        <f t="shared" si="29"/>
        <v>0</v>
      </c>
      <c r="T100" s="468">
        <f t="shared" si="29"/>
        <v>0</v>
      </c>
      <c r="U100" s="468">
        <f t="shared" si="29"/>
        <v>0</v>
      </c>
      <c r="V100" s="468">
        <f t="shared" si="29"/>
        <v>0</v>
      </c>
      <c r="W100" s="468">
        <f t="shared" si="29"/>
        <v>0</v>
      </c>
      <c r="X100" s="468">
        <f t="shared" si="29"/>
        <v>0</v>
      </c>
      <c r="Y100" s="468">
        <f t="shared" si="29"/>
        <v>0</v>
      </c>
      <c r="Z100" s="468">
        <f t="shared" si="29"/>
        <v>0</v>
      </c>
      <c r="AA100" s="468">
        <f t="shared" si="29"/>
        <v>0</v>
      </c>
      <c r="AB100" s="468">
        <f t="shared" si="29"/>
        <v>0</v>
      </c>
      <c r="AC100" s="468">
        <f t="shared" si="29"/>
        <v>0</v>
      </c>
      <c r="AD100" s="468">
        <f t="shared" si="29"/>
        <v>0</v>
      </c>
      <c r="AE100" s="468">
        <f t="shared" si="29"/>
        <v>0</v>
      </c>
      <c r="AF100" s="468">
        <f t="shared" si="29"/>
        <v>0</v>
      </c>
      <c r="AG100" s="468">
        <f t="shared" si="29"/>
        <v>0</v>
      </c>
      <c r="AH100" s="468">
        <f t="shared" si="29"/>
        <v>0</v>
      </c>
      <c r="AI100" s="1"/>
      <c r="AJ100" s="1"/>
      <c r="AK100" s="63"/>
    </row>
    <row r="101" spans="1:37" customFormat="1" hidden="1" x14ac:dyDescent="0.2">
      <c r="A101" s="130"/>
      <c r="B101" s="466"/>
      <c r="C101" s="467" t="s">
        <v>317</v>
      </c>
      <c r="D101" s="469">
        <f>IF(AND(D110&gt;0,D110&lt;D109),3,IF(AND(D109&gt;0,D110=0),1,0))*D$86</f>
        <v>0</v>
      </c>
      <c r="E101" s="469">
        <f t="shared" ref="E101:AH101" si="30">IF(AND(E110&gt;0,E110&lt;E109),3,IF(AND(E109&gt;0,E110=0),1,0))*E$86</f>
        <v>0</v>
      </c>
      <c r="F101" s="469">
        <f t="shared" si="30"/>
        <v>0</v>
      </c>
      <c r="G101" s="469">
        <f t="shared" si="30"/>
        <v>0</v>
      </c>
      <c r="H101" s="469">
        <f t="shared" si="30"/>
        <v>0</v>
      </c>
      <c r="I101" s="469">
        <f t="shared" si="30"/>
        <v>0</v>
      </c>
      <c r="J101" s="469">
        <f t="shared" si="30"/>
        <v>0</v>
      </c>
      <c r="K101" s="469">
        <f t="shared" si="30"/>
        <v>0</v>
      </c>
      <c r="L101" s="469">
        <f t="shared" si="30"/>
        <v>0</v>
      </c>
      <c r="M101" s="469">
        <f t="shared" si="30"/>
        <v>0</v>
      </c>
      <c r="N101" s="469">
        <f t="shared" si="30"/>
        <v>0</v>
      </c>
      <c r="O101" s="469">
        <f t="shared" si="30"/>
        <v>0</v>
      </c>
      <c r="P101" s="469">
        <f t="shared" si="30"/>
        <v>0</v>
      </c>
      <c r="Q101" s="469">
        <f t="shared" si="30"/>
        <v>0</v>
      </c>
      <c r="R101" s="469">
        <f t="shared" si="30"/>
        <v>0</v>
      </c>
      <c r="S101" s="469">
        <f t="shared" si="30"/>
        <v>0</v>
      </c>
      <c r="T101" s="469">
        <f t="shared" si="30"/>
        <v>0</v>
      </c>
      <c r="U101" s="469">
        <f t="shared" si="30"/>
        <v>0</v>
      </c>
      <c r="V101" s="469">
        <f t="shared" si="30"/>
        <v>0</v>
      </c>
      <c r="W101" s="469">
        <f t="shared" si="30"/>
        <v>0</v>
      </c>
      <c r="X101" s="469">
        <f t="shared" si="30"/>
        <v>0</v>
      </c>
      <c r="Y101" s="469">
        <f t="shared" si="30"/>
        <v>0</v>
      </c>
      <c r="Z101" s="469">
        <f t="shared" si="30"/>
        <v>0</v>
      </c>
      <c r="AA101" s="469">
        <f t="shared" si="30"/>
        <v>0</v>
      </c>
      <c r="AB101" s="469">
        <f t="shared" si="30"/>
        <v>0</v>
      </c>
      <c r="AC101" s="469">
        <f t="shared" si="30"/>
        <v>0</v>
      </c>
      <c r="AD101" s="469">
        <f t="shared" si="30"/>
        <v>0</v>
      </c>
      <c r="AE101" s="469">
        <f t="shared" si="30"/>
        <v>0</v>
      </c>
      <c r="AF101" s="469">
        <f t="shared" si="30"/>
        <v>0</v>
      </c>
      <c r="AG101" s="469">
        <f t="shared" si="30"/>
        <v>0</v>
      </c>
      <c r="AH101" s="469">
        <f t="shared" si="30"/>
        <v>0</v>
      </c>
      <c r="AI101" s="1"/>
      <c r="AJ101" s="1"/>
      <c r="AK101" s="63"/>
    </row>
    <row r="102" spans="1:37" customFormat="1" hidden="1" x14ac:dyDescent="0.2">
      <c r="A102" s="130"/>
      <c r="B102" s="466"/>
      <c r="C102" s="467" t="s">
        <v>318</v>
      </c>
      <c r="D102" s="470">
        <f t="shared" ref="D102:AH102" si="31">IF(AND(D111&gt;0,D111&lt;D110),3,IF(AND(D111=0,D112&gt;0),1,0))*D$86</f>
        <v>0</v>
      </c>
      <c r="E102" s="470">
        <f t="shared" si="31"/>
        <v>0</v>
      </c>
      <c r="F102" s="470">
        <f t="shared" si="31"/>
        <v>0</v>
      </c>
      <c r="G102" s="470">
        <f t="shared" si="31"/>
        <v>0</v>
      </c>
      <c r="H102" s="470">
        <f t="shared" si="31"/>
        <v>0</v>
      </c>
      <c r="I102" s="470">
        <f t="shared" si="31"/>
        <v>0</v>
      </c>
      <c r="J102" s="470">
        <f t="shared" si="31"/>
        <v>0</v>
      </c>
      <c r="K102" s="470">
        <f t="shared" si="31"/>
        <v>0</v>
      </c>
      <c r="L102" s="470">
        <f t="shared" si="31"/>
        <v>0</v>
      </c>
      <c r="M102" s="470">
        <f t="shared" si="31"/>
        <v>0</v>
      </c>
      <c r="N102" s="470">
        <f t="shared" si="31"/>
        <v>0</v>
      </c>
      <c r="O102" s="470">
        <f t="shared" si="31"/>
        <v>0</v>
      </c>
      <c r="P102" s="470">
        <f t="shared" si="31"/>
        <v>0</v>
      </c>
      <c r="Q102" s="470">
        <f t="shared" si="31"/>
        <v>0</v>
      </c>
      <c r="R102" s="470">
        <f t="shared" si="31"/>
        <v>0</v>
      </c>
      <c r="S102" s="470">
        <f t="shared" si="31"/>
        <v>0</v>
      </c>
      <c r="T102" s="470">
        <f t="shared" si="31"/>
        <v>0</v>
      </c>
      <c r="U102" s="470">
        <f t="shared" si="31"/>
        <v>0</v>
      </c>
      <c r="V102" s="470">
        <f t="shared" si="31"/>
        <v>0</v>
      </c>
      <c r="W102" s="470">
        <f t="shared" si="31"/>
        <v>0</v>
      </c>
      <c r="X102" s="470">
        <f t="shared" si="31"/>
        <v>0</v>
      </c>
      <c r="Y102" s="470">
        <f t="shared" si="31"/>
        <v>0</v>
      </c>
      <c r="Z102" s="470">
        <f t="shared" si="31"/>
        <v>0</v>
      </c>
      <c r="AA102" s="470">
        <f t="shared" si="31"/>
        <v>0</v>
      </c>
      <c r="AB102" s="470">
        <f t="shared" si="31"/>
        <v>0</v>
      </c>
      <c r="AC102" s="470">
        <f t="shared" si="31"/>
        <v>0</v>
      </c>
      <c r="AD102" s="470">
        <f t="shared" si="31"/>
        <v>0</v>
      </c>
      <c r="AE102" s="470">
        <f t="shared" si="31"/>
        <v>0</v>
      </c>
      <c r="AF102" s="470">
        <f t="shared" si="31"/>
        <v>0</v>
      </c>
      <c r="AG102" s="470">
        <f t="shared" si="31"/>
        <v>0</v>
      </c>
      <c r="AH102" s="470">
        <f t="shared" si="31"/>
        <v>0</v>
      </c>
      <c r="AI102" s="1"/>
      <c r="AJ102" s="1"/>
      <c r="AK102" s="63"/>
    </row>
    <row r="103" spans="1:37" customFormat="1" hidden="1" x14ac:dyDescent="0.2">
      <c r="A103" s="130"/>
      <c r="B103" s="466"/>
      <c r="C103" s="467" t="s">
        <v>319</v>
      </c>
      <c r="D103" s="469">
        <f>IF(AND(D112&gt;0,D112&lt;D111),3,IF(AND(D111&gt;0,D112=0),1,0))*D$86</f>
        <v>0</v>
      </c>
      <c r="E103" s="469">
        <f t="shared" ref="E103:AH103" si="32">IF(AND(E112&gt;0,E112&lt;E111),3,IF(AND(E111&gt;0,E112=0),1,0))*E$86</f>
        <v>0</v>
      </c>
      <c r="F103" s="469">
        <f t="shared" si="32"/>
        <v>0</v>
      </c>
      <c r="G103" s="469">
        <f t="shared" si="32"/>
        <v>0</v>
      </c>
      <c r="H103" s="469">
        <f t="shared" si="32"/>
        <v>0</v>
      </c>
      <c r="I103" s="469">
        <f t="shared" si="32"/>
        <v>0</v>
      </c>
      <c r="J103" s="469">
        <f t="shared" si="32"/>
        <v>0</v>
      </c>
      <c r="K103" s="469">
        <f t="shared" si="32"/>
        <v>0</v>
      </c>
      <c r="L103" s="469">
        <f t="shared" si="32"/>
        <v>0</v>
      </c>
      <c r="M103" s="469">
        <f t="shared" si="32"/>
        <v>0</v>
      </c>
      <c r="N103" s="469">
        <f t="shared" si="32"/>
        <v>0</v>
      </c>
      <c r="O103" s="469">
        <f t="shared" si="32"/>
        <v>0</v>
      </c>
      <c r="P103" s="469">
        <f t="shared" si="32"/>
        <v>0</v>
      </c>
      <c r="Q103" s="469">
        <f t="shared" si="32"/>
        <v>0</v>
      </c>
      <c r="R103" s="469">
        <f t="shared" si="32"/>
        <v>0</v>
      </c>
      <c r="S103" s="469">
        <f t="shared" si="32"/>
        <v>0</v>
      </c>
      <c r="T103" s="469">
        <f t="shared" si="32"/>
        <v>0</v>
      </c>
      <c r="U103" s="469">
        <f t="shared" si="32"/>
        <v>0</v>
      </c>
      <c r="V103" s="469">
        <f t="shared" si="32"/>
        <v>0</v>
      </c>
      <c r="W103" s="469">
        <f t="shared" si="32"/>
        <v>0</v>
      </c>
      <c r="X103" s="469">
        <f t="shared" si="32"/>
        <v>0</v>
      </c>
      <c r="Y103" s="469">
        <f t="shared" si="32"/>
        <v>0</v>
      </c>
      <c r="Z103" s="469">
        <f t="shared" si="32"/>
        <v>0</v>
      </c>
      <c r="AA103" s="469">
        <f t="shared" si="32"/>
        <v>0</v>
      </c>
      <c r="AB103" s="469">
        <f t="shared" si="32"/>
        <v>0</v>
      </c>
      <c r="AC103" s="469">
        <f t="shared" si="32"/>
        <v>0</v>
      </c>
      <c r="AD103" s="469">
        <f t="shared" si="32"/>
        <v>0</v>
      </c>
      <c r="AE103" s="469">
        <f t="shared" si="32"/>
        <v>0</v>
      </c>
      <c r="AF103" s="469">
        <f t="shared" si="32"/>
        <v>0</v>
      </c>
      <c r="AG103" s="469">
        <f t="shared" si="32"/>
        <v>0</v>
      </c>
      <c r="AH103" s="469">
        <f t="shared" si="32"/>
        <v>0</v>
      </c>
      <c r="AI103" s="1"/>
      <c r="AJ103" s="1"/>
      <c r="AK103" s="63"/>
    </row>
    <row r="104" spans="1:37" customFormat="1" hidden="1" x14ac:dyDescent="0.2">
      <c r="A104" s="130"/>
      <c r="B104" s="471" t="s">
        <v>320</v>
      </c>
      <c r="C104" s="467" t="s">
        <v>321</v>
      </c>
      <c r="D104" s="470">
        <f>IF(AND(D113&gt;0,D113&lt;D112),3,IF(AND(D113=0,D114&gt;0),1,0))*D$86</f>
        <v>0</v>
      </c>
      <c r="E104" s="470">
        <f t="shared" ref="E104:AH104" si="33">IF(AND(E113&gt;0,E113&lt;E112),3,IF(AND(E113=0,E114&gt;0),1,0))*E$86</f>
        <v>0</v>
      </c>
      <c r="F104" s="470">
        <f t="shared" si="33"/>
        <v>0</v>
      </c>
      <c r="G104" s="470">
        <f t="shared" si="33"/>
        <v>0</v>
      </c>
      <c r="H104" s="470">
        <f t="shared" si="33"/>
        <v>0</v>
      </c>
      <c r="I104" s="470">
        <f t="shared" si="33"/>
        <v>0</v>
      </c>
      <c r="J104" s="470">
        <f t="shared" si="33"/>
        <v>0</v>
      </c>
      <c r="K104" s="470">
        <f t="shared" si="33"/>
        <v>0</v>
      </c>
      <c r="L104" s="470">
        <f t="shared" si="33"/>
        <v>0</v>
      </c>
      <c r="M104" s="470">
        <f t="shared" si="33"/>
        <v>0</v>
      </c>
      <c r="N104" s="470">
        <f t="shared" si="33"/>
        <v>0</v>
      </c>
      <c r="O104" s="470">
        <f t="shared" si="33"/>
        <v>0</v>
      </c>
      <c r="P104" s="470">
        <f t="shared" si="33"/>
        <v>0</v>
      </c>
      <c r="Q104" s="470">
        <f t="shared" si="33"/>
        <v>0</v>
      </c>
      <c r="R104" s="470">
        <f t="shared" si="33"/>
        <v>0</v>
      </c>
      <c r="S104" s="470">
        <f t="shared" si="33"/>
        <v>0</v>
      </c>
      <c r="T104" s="470">
        <f t="shared" si="33"/>
        <v>0</v>
      </c>
      <c r="U104" s="470">
        <f t="shared" si="33"/>
        <v>0</v>
      </c>
      <c r="V104" s="470">
        <f t="shared" si="33"/>
        <v>0</v>
      </c>
      <c r="W104" s="470">
        <f t="shared" si="33"/>
        <v>0</v>
      </c>
      <c r="X104" s="470">
        <f t="shared" si="33"/>
        <v>0</v>
      </c>
      <c r="Y104" s="470">
        <f t="shared" si="33"/>
        <v>0</v>
      </c>
      <c r="Z104" s="470">
        <f t="shared" si="33"/>
        <v>0</v>
      </c>
      <c r="AA104" s="470">
        <f t="shared" si="33"/>
        <v>0</v>
      </c>
      <c r="AB104" s="470">
        <f t="shared" si="33"/>
        <v>0</v>
      </c>
      <c r="AC104" s="470">
        <f t="shared" si="33"/>
        <v>0</v>
      </c>
      <c r="AD104" s="470">
        <f t="shared" si="33"/>
        <v>0</v>
      </c>
      <c r="AE104" s="470">
        <f t="shared" si="33"/>
        <v>0</v>
      </c>
      <c r="AF104" s="470">
        <f t="shared" si="33"/>
        <v>0</v>
      </c>
      <c r="AG104" s="470">
        <f t="shared" si="33"/>
        <v>0</v>
      </c>
      <c r="AH104" s="470">
        <f t="shared" si="33"/>
        <v>0</v>
      </c>
      <c r="AI104" s="1"/>
      <c r="AJ104" s="1"/>
      <c r="AK104" s="63"/>
    </row>
    <row r="105" spans="1:37" customFormat="1" hidden="1" x14ac:dyDescent="0.2">
      <c r="A105" s="130"/>
      <c r="B105" s="466"/>
      <c r="C105" s="467" t="s">
        <v>322</v>
      </c>
      <c r="D105" s="469">
        <f>IF(AND(D114&gt;0,D114&lt;D113),3,IF(AND(D113&gt;0,D114=0),1,0))*D$86</f>
        <v>0</v>
      </c>
      <c r="E105" s="469">
        <f t="shared" ref="E105:AH105" si="34">IF(AND(E114&gt;0,E114&lt;E113),3,IF(AND(E113&gt;0,E114=0),1,0))*E$86</f>
        <v>0</v>
      </c>
      <c r="F105" s="469">
        <f t="shared" si="34"/>
        <v>0</v>
      </c>
      <c r="G105" s="469">
        <f t="shared" si="34"/>
        <v>0</v>
      </c>
      <c r="H105" s="469">
        <f t="shared" si="34"/>
        <v>0</v>
      </c>
      <c r="I105" s="469">
        <f t="shared" si="34"/>
        <v>0</v>
      </c>
      <c r="J105" s="469">
        <f t="shared" si="34"/>
        <v>0</v>
      </c>
      <c r="K105" s="469">
        <f t="shared" si="34"/>
        <v>0</v>
      </c>
      <c r="L105" s="469">
        <f t="shared" si="34"/>
        <v>0</v>
      </c>
      <c r="M105" s="469">
        <f t="shared" si="34"/>
        <v>0</v>
      </c>
      <c r="N105" s="469">
        <f t="shared" si="34"/>
        <v>0</v>
      </c>
      <c r="O105" s="469">
        <f t="shared" si="34"/>
        <v>0</v>
      </c>
      <c r="P105" s="469">
        <f t="shared" si="34"/>
        <v>0</v>
      </c>
      <c r="Q105" s="469">
        <f t="shared" si="34"/>
        <v>0</v>
      </c>
      <c r="R105" s="469">
        <f t="shared" si="34"/>
        <v>0</v>
      </c>
      <c r="S105" s="469">
        <f t="shared" si="34"/>
        <v>0</v>
      </c>
      <c r="T105" s="469">
        <f t="shared" si="34"/>
        <v>0</v>
      </c>
      <c r="U105" s="469">
        <f t="shared" si="34"/>
        <v>0</v>
      </c>
      <c r="V105" s="469">
        <f t="shared" si="34"/>
        <v>0</v>
      </c>
      <c r="W105" s="469">
        <f t="shared" si="34"/>
        <v>0</v>
      </c>
      <c r="X105" s="469">
        <f t="shared" si="34"/>
        <v>0</v>
      </c>
      <c r="Y105" s="469">
        <f t="shared" si="34"/>
        <v>0</v>
      </c>
      <c r="Z105" s="469">
        <f t="shared" si="34"/>
        <v>0</v>
      </c>
      <c r="AA105" s="469">
        <f t="shared" si="34"/>
        <v>0</v>
      </c>
      <c r="AB105" s="469">
        <f t="shared" si="34"/>
        <v>0</v>
      </c>
      <c r="AC105" s="469">
        <f t="shared" si="34"/>
        <v>0</v>
      </c>
      <c r="AD105" s="469">
        <f t="shared" si="34"/>
        <v>0</v>
      </c>
      <c r="AE105" s="469">
        <f t="shared" si="34"/>
        <v>0</v>
      </c>
      <c r="AF105" s="469">
        <f t="shared" si="34"/>
        <v>0</v>
      </c>
      <c r="AG105" s="469">
        <f t="shared" si="34"/>
        <v>0</v>
      </c>
      <c r="AH105" s="469">
        <f t="shared" si="34"/>
        <v>0</v>
      </c>
      <c r="AI105" s="1"/>
      <c r="AJ105" s="1"/>
      <c r="AK105" s="63"/>
    </row>
    <row r="106" spans="1:37" customFormat="1" hidden="1" x14ac:dyDescent="0.2">
      <c r="A106" s="130"/>
      <c r="B106" s="466"/>
      <c r="C106" s="467" t="s">
        <v>323</v>
      </c>
      <c r="D106" s="470">
        <f>IF(AND(D115&gt;0,D115&lt;D114),3,IF(AND(D115=0,D116&gt;0),1,0))*D$86</f>
        <v>0</v>
      </c>
      <c r="E106" s="470">
        <f t="shared" ref="E106:AH106" si="35">IF(AND(E115&gt;0,E115&lt;E114),3,IF(AND(E115=0,E116&gt;0),1,0))*E$86</f>
        <v>0</v>
      </c>
      <c r="F106" s="470">
        <f t="shared" si="35"/>
        <v>0</v>
      </c>
      <c r="G106" s="470">
        <f t="shared" si="35"/>
        <v>0</v>
      </c>
      <c r="H106" s="470">
        <f t="shared" si="35"/>
        <v>0</v>
      </c>
      <c r="I106" s="470">
        <f t="shared" si="35"/>
        <v>0</v>
      </c>
      <c r="J106" s="470">
        <f t="shared" si="35"/>
        <v>0</v>
      </c>
      <c r="K106" s="470">
        <f t="shared" si="35"/>
        <v>0</v>
      </c>
      <c r="L106" s="470">
        <f t="shared" si="35"/>
        <v>0</v>
      </c>
      <c r="M106" s="470">
        <f t="shared" si="35"/>
        <v>0</v>
      </c>
      <c r="N106" s="470">
        <f t="shared" si="35"/>
        <v>0</v>
      </c>
      <c r="O106" s="470">
        <f t="shared" si="35"/>
        <v>0</v>
      </c>
      <c r="P106" s="470">
        <f t="shared" si="35"/>
        <v>0</v>
      </c>
      <c r="Q106" s="470">
        <f t="shared" si="35"/>
        <v>0</v>
      </c>
      <c r="R106" s="470">
        <f t="shared" si="35"/>
        <v>0</v>
      </c>
      <c r="S106" s="470">
        <f t="shared" si="35"/>
        <v>0</v>
      </c>
      <c r="T106" s="470">
        <f t="shared" si="35"/>
        <v>0</v>
      </c>
      <c r="U106" s="470">
        <f t="shared" si="35"/>
        <v>0</v>
      </c>
      <c r="V106" s="470">
        <f t="shared" si="35"/>
        <v>0</v>
      </c>
      <c r="W106" s="470">
        <f t="shared" si="35"/>
        <v>0</v>
      </c>
      <c r="X106" s="470">
        <f t="shared" si="35"/>
        <v>0</v>
      </c>
      <c r="Y106" s="470">
        <f t="shared" si="35"/>
        <v>0</v>
      </c>
      <c r="Z106" s="470">
        <f t="shared" si="35"/>
        <v>0</v>
      </c>
      <c r="AA106" s="470">
        <f t="shared" si="35"/>
        <v>0</v>
      </c>
      <c r="AB106" s="470">
        <f t="shared" si="35"/>
        <v>0</v>
      </c>
      <c r="AC106" s="470">
        <f t="shared" si="35"/>
        <v>0</v>
      </c>
      <c r="AD106" s="470">
        <f t="shared" si="35"/>
        <v>0</v>
      </c>
      <c r="AE106" s="470">
        <f t="shared" si="35"/>
        <v>0</v>
      </c>
      <c r="AF106" s="470">
        <f t="shared" si="35"/>
        <v>0</v>
      </c>
      <c r="AG106" s="470">
        <f t="shared" si="35"/>
        <v>0</v>
      </c>
      <c r="AH106" s="470">
        <f t="shared" si="35"/>
        <v>0</v>
      </c>
      <c r="AI106" s="1"/>
      <c r="AJ106" s="1"/>
      <c r="AK106" s="63"/>
    </row>
    <row r="107" spans="1:37" customFormat="1" hidden="1" x14ac:dyDescent="0.2">
      <c r="A107" s="130"/>
      <c r="B107" s="466"/>
      <c r="C107" s="467" t="s">
        <v>324</v>
      </c>
      <c r="D107" s="469">
        <f>IF(AND(D116&gt;0,D116&lt;D115),3,IF(AND(D115&gt;0,D116=0),1,0))*D$86</f>
        <v>0</v>
      </c>
      <c r="E107" s="469">
        <f t="shared" ref="E107:AH107" si="36">IF(AND(E116&gt;0,E116&lt;E115),3,IF(AND(E115&gt;0,E116=0),1,0))*E$86</f>
        <v>0</v>
      </c>
      <c r="F107" s="469">
        <f t="shared" si="36"/>
        <v>0</v>
      </c>
      <c r="G107" s="469">
        <f t="shared" si="36"/>
        <v>0</v>
      </c>
      <c r="H107" s="469">
        <f t="shared" si="36"/>
        <v>0</v>
      </c>
      <c r="I107" s="469">
        <f t="shared" si="36"/>
        <v>0</v>
      </c>
      <c r="J107" s="469">
        <f t="shared" si="36"/>
        <v>0</v>
      </c>
      <c r="K107" s="469">
        <f t="shared" si="36"/>
        <v>0</v>
      </c>
      <c r="L107" s="469">
        <f t="shared" si="36"/>
        <v>0</v>
      </c>
      <c r="M107" s="469">
        <f t="shared" si="36"/>
        <v>0</v>
      </c>
      <c r="N107" s="469">
        <f t="shared" si="36"/>
        <v>0</v>
      </c>
      <c r="O107" s="469">
        <f t="shared" si="36"/>
        <v>0</v>
      </c>
      <c r="P107" s="469">
        <f t="shared" si="36"/>
        <v>0</v>
      </c>
      <c r="Q107" s="469">
        <f t="shared" si="36"/>
        <v>0</v>
      </c>
      <c r="R107" s="469">
        <f t="shared" si="36"/>
        <v>0</v>
      </c>
      <c r="S107" s="469">
        <f t="shared" si="36"/>
        <v>0</v>
      </c>
      <c r="T107" s="469">
        <f t="shared" si="36"/>
        <v>0</v>
      </c>
      <c r="U107" s="469">
        <f t="shared" si="36"/>
        <v>0</v>
      </c>
      <c r="V107" s="469">
        <f t="shared" si="36"/>
        <v>0</v>
      </c>
      <c r="W107" s="469">
        <f t="shared" si="36"/>
        <v>0</v>
      </c>
      <c r="X107" s="469">
        <f t="shared" si="36"/>
        <v>0</v>
      </c>
      <c r="Y107" s="469">
        <f t="shared" si="36"/>
        <v>0</v>
      </c>
      <c r="Z107" s="469">
        <f t="shared" si="36"/>
        <v>0</v>
      </c>
      <c r="AA107" s="469">
        <f t="shared" si="36"/>
        <v>0</v>
      </c>
      <c r="AB107" s="469">
        <f t="shared" si="36"/>
        <v>0</v>
      </c>
      <c r="AC107" s="469">
        <f t="shared" si="36"/>
        <v>0</v>
      </c>
      <c r="AD107" s="469">
        <f t="shared" si="36"/>
        <v>0</v>
      </c>
      <c r="AE107" s="469">
        <f t="shared" si="36"/>
        <v>0</v>
      </c>
      <c r="AF107" s="469">
        <f t="shared" si="36"/>
        <v>0</v>
      </c>
      <c r="AG107" s="469">
        <f t="shared" si="36"/>
        <v>0</v>
      </c>
      <c r="AH107" s="469">
        <f t="shared" si="36"/>
        <v>0</v>
      </c>
      <c r="AI107" s="1"/>
      <c r="AJ107" s="1"/>
      <c r="AK107" s="63"/>
    </row>
    <row r="108" spans="1:37" customFormat="1" hidden="1" x14ac:dyDescent="0.2">
      <c r="A108" s="130"/>
      <c r="B108" s="5"/>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63"/>
    </row>
    <row r="109" spans="1:37" customFormat="1" hidden="1" x14ac:dyDescent="0.2">
      <c r="A109" s="130"/>
      <c r="C109" s="472" t="s">
        <v>316</v>
      </c>
      <c r="D109" s="473">
        <f>ROUND(D5*24,2)</f>
        <v>0</v>
      </c>
      <c r="E109" s="473">
        <f t="shared" ref="E109:AH116" si="37">ROUND(E5*24,2)</f>
        <v>0</v>
      </c>
      <c r="F109" s="473">
        <f t="shared" si="37"/>
        <v>0</v>
      </c>
      <c r="G109" s="473">
        <f t="shared" si="37"/>
        <v>0</v>
      </c>
      <c r="H109" s="473">
        <f t="shared" si="37"/>
        <v>0</v>
      </c>
      <c r="I109" s="473">
        <f t="shared" si="37"/>
        <v>0</v>
      </c>
      <c r="J109" s="473">
        <f t="shared" si="37"/>
        <v>0</v>
      </c>
      <c r="K109" s="473">
        <f t="shared" si="37"/>
        <v>0</v>
      </c>
      <c r="L109" s="473">
        <f t="shared" si="37"/>
        <v>0</v>
      </c>
      <c r="M109" s="473">
        <f t="shared" si="37"/>
        <v>0</v>
      </c>
      <c r="N109" s="473">
        <f t="shared" si="37"/>
        <v>0</v>
      </c>
      <c r="O109" s="473">
        <f t="shared" si="37"/>
        <v>0</v>
      </c>
      <c r="P109" s="473">
        <f t="shared" si="37"/>
        <v>0</v>
      </c>
      <c r="Q109" s="473">
        <f t="shared" si="37"/>
        <v>0</v>
      </c>
      <c r="R109" s="473">
        <f t="shared" si="37"/>
        <v>0</v>
      </c>
      <c r="S109" s="473">
        <f t="shared" si="37"/>
        <v>0</v>
      </c>
      <c r="T109" s="473">
        <f t="shared" si="37"/>
        <v>0</v>
      </c>
      <c r="U109" s="473">
        <f t="shared" si="37"/>
        <v>0</v>
      </c>
      <c r="V109" s="473">
        <f t="shared" si="37"/>
        <v>0</v>
      </c>
      <c r="W109" s="473">
        <f t="shared" si="37"/>
        <v>0</v>
      </c>
      <c r="X109" s="473">
        <f t="shared" si="37"/>
        <v>0</v>
      </c>
      <c r="Y109" s="473">
        <f t="shared" si="37"/>
        <v>0</v>
      </c>
      <c r="Z109" s="473">
        <f t="shared" si="37"/>
        <v>0</v>
      </c>
      <c r="AA109" s="473">
        <f t="shared" si="37"/>
        <v>0</v>
      </c>
      <c r="AB109" s="473">
        <f t="shared" si="37"/>
        <v>0</v>
      </c>
      <c r="AC109" s="473">
        <f t="shared" si="37"/>
        <v>0</v>
      </c>
      <c r="AD109" s="473">
        <f t="shared" si="37"/>
        <v>0</v>
      </c>
      <c r="AE109" s="473">
        <f t="shared" si="37"/>
        <v>0</v>
      </c>
      <c r="AF109" s="473">
        <f t="shared" si="37"/>
        <v>0</v>
      </c>
      <c r="AG109" s="473">
        <f t="shared" si="37"/>
        <v>0</v>
      </c>
      <c r="AH109" s="474">
        <f t="shared" si="37"/>
        <v>0</v>
      </c>
      <c r="AI109" s="1"/>
      <c r="AJ109" s="1"/>
      <c r="AK109" s="63"/>
    </row>
    <row r="110" spans="1:37" customFormat="1" hidden="1" x14ac:dyDescent="0.2">
      <c r="A110" s="130"/>
      <c r="B110" s="5"/>
      <c r="C110" s="475" t="s">
        <v>317</v>
      </c>
      <c r="D110" s="476">
        <f t="shared" ref="D110:S116" si="38">ROUND(D6*24,2)</f>
        <v>0</v>
      </c>
      <c r="E110" s="476">
        <f t="shared" si="38"/>
        <v>0</v>
      </c>
      <c r="F110" s="476">
        <f t="shared" si="38"/>
        <v>0</v>
      </c>
      <c r="G110" s="476">
        <f t="shared" si="38"/>
        <v>0</v>
      </c>
      <c r="H110" s="476">
        <f t="shared" si="38"/>
        <v>0</v>
      </c>
      <c r="I110" s="476">
        <f t="shared" si="38"/>
        <v>0</v>
      </c>
      <c r="J110" s="476">
        <f t="shared" si="38"/>
        <v>0</v>
      </c>
      <c r="K110" s="476">
        <f t="shared" si="38"/>
        <v>0</v>
      </c>
      <c r="L110" s="476">
        <f t="shared" si="38"/>
        <v>0</v>
      </c>
      <c r="M110" s="476">
        <f t="shared" si="38"/>
        <v>0</v>
      </c>
      <c r="N110" s="476">
        <f t="shared" si="38"/>
        <v>0</v>
      </c>
      <c r="O110" s="476">
        <f t="shared" si="38"/>
        <v>0</v>
      </c>
      <c r="P110" s="476">
        <f t="shared" si="38"/>
        <v>0</v>
      </c>
      <c r="Q110" s="476">
        <f t="shared" si="38"/>
        <v>0</v>
      </c>
      <c r="R110" s="476">
        <f t="shared" si="38"/>
        <v>0</v>
      </c>
      <c r="S110" s="476">
        <f t="shared" si="38"/>
        <v>0</v>
      </c>
      <c r="T110" s="476">
        <f t="shared" si="37"/>
        <v>0</v>
      </c>
      <c r="U110" s="476">
        <f t="shared" si="37"/>
        <v>0</v>
      </c>
      <c r="V110" s="476">
        <f t="shared" si="37"/>
        <v>0</v>
      </c>
      <c r="W110" s="476">
        <f t="shared" si="37"/>
        <v>0</v>
      </c>
      <c r="X110" s="476">
        <f t="shared" si="37"/>
        <v>0</v>
      </c>
      <c r="Y110" s="476">
        <f t="shared" si="37"/>
        <v>0</v>
      </c>
      <c r="Z110" s="476">
        <f t="shared" si="37"/>
        <v>0</v>
      </c>
      <c r="AA110" s="476">
        <f t="shared" si="37"/>
        <v>0</v>
      </c>
      <c r="AB110" s="476">
        <f t="shared" si="37"/>
        <v>0</v>
      </c>
      <c r="AC110" s="476">
        <f t="shared" si="37"/>
        <v>0</v>
      </c>
      <c r="AD110" s="476">
        <f t="shared" si="37"/>
        <v>0</v>
      </c>
      <c r="AE110" s="476">
        <f t="shared" si="37"/>
        <v>0</v>
      </c>
      <c r="AF110" s="476">
        <f t="shared" si="37"/>
        <v>0</v>
      </c>
      <c r="AG110" s="476">
        <f t="shared" si="37"/>
        <v>0</v>
      </c>
      <c r="AH110" s="477">
        <f t="shared" si="37"/>
        <v>0</v>
      </c>
      <c r="AI110" s="1"/>
      <c r="AJ110" s="1"/>
      <c r="AK110" s="63"/>
    </row>
    <row r="111" spans="1:37" customFormat="1" hidden="1" x14ac:dyDescent="0.2">
      <c r="A111" s="130"/>
      <c r="B111" s="23" t="s">
        <v>325</v>
      </c>
      <c r="C111" s="475" t="s">
        <v>318</v>
      </c>
      <c r="D111" s="476">
        <f t="shared" si="38"/>
        <v>0</v>
      </c>
      <c r="E111" s="476">
        <f t="shared" si="37"/>
        <v>0</v>
      </c>
      <c r="F111" s="476">
        <f t="shared" si="37"/>
        <v>0</v>
      </c>
      <c r="G111" s="476">
        <f t="shared" si="37"/>
        <v>0</v>
      </c>
      <c r="H111" s="476">
        <f t="shared" si="37"/>
        <v>0</v>
      </c>
      <c r="I111" s="476">
        <f t="shared" si="37"/>
        <v>0</v>
      </c>
      <c r="J111" s="476">
        <f t="shared" si="37"/>
        <v>0</v>
      </c>
      <c r="K111" s="476">
        <f t="shared" si="37"/>
        <v>0</v>
      </c>
      <c r="L111" s="476">
        <f t="shared" si="37"/>
        <v>0</v>
      </c>
      <c r="M111" s="476">
        <f t="shared" si="37"/>
        <v>0</v>
      </c>
      <c r="N111" s="476">
        <f t="shared" si="37"/>
        <v>0</v>
      </c>
      <c r="O111" s="476">
        <f t="shared" si="37"/>
        <v>0</v>
      </c>
      <c r="P111" s="476">
        <f t="shared" si="37"/>
        <v>0</v>
      </c>
      <c r="Q111" s="476">
        <f t="shared" si="37"/>
        <v>0</v>
      </c>
      <c r="R111" s="476">
        <f t="shared" si="37"/>
        <v>0</v>
      </c>
      <c r="S111" s="476">
        <f t="shared" si="37"/>
        <v>0</v>
      </c>
      <c r="T111" s="476">
        <f t="shared" si="37"/>
        <v>0</v>
      </c>
      <c r="U111" s="476">
        <f t="shared" si="37"/>
        <v>0</v>
      </c>
      <c r="V111" s="476">
        <f t="shared" si="37"/>
        <v>0</v>
      </c>
      <c r="W111" s="476">
        <f t="shared" si="37"/>
        <v>0</v>
      </c>
      <c r="X111" s="476">
        <f t="shared" si="37"/>
        <v>0</v>
      </c>
      <c r="Y111" s="476">
        <f t="shared" si="37"/>
        <v>0</v>
      </c>
      <c r="Z111" s="476">
        <f t="shared" si="37"/>
        <v>0</v>
      </c>
      <c r="AA111" s="476">
        <f t="shared" si="37"/>
        <v>0</v>
      </c>
      <c r="AB111" s="476">
        <f t="shared" si="37"/>
        <v>0</v>
      </c>
      <c r="AC111" s="476">
        <f t="shared" si="37"/>
        <v>0</v>
      </c>
      <c r="AD111" s="476">
        <f t="shared" si="37"/>
        <v>0</v>
      </c>
      <c r="AE111" s="476">
        <f t="shared" si="37"/>
        <v>0</v>
      </c>
      <c r="AF111" s="476">
        <f t="shared" si="37"/>
        <v>0</v>
      </c>
      <c r="AG111" s="476">
        <f t="shared" si="37"/>
        <v>0</v>
      </c>
      <c r="AH111" s="477">
        <f t="shared" si="37"/>
        <v>0</v>
      </c>
      <c r="AI111" s="1"/>
      <c r="AJ111" s="1"/>
      <c r="AK111" s="63"/>
    </row>
    <row r="112" spans="1:37" customFormat="1" hidden="1" x14ac:dyDescent="0.2">
      <c r="A112" s="130"/>
      <c r="B112" s="5"/>
      <c r="C112" s="475" t="s">
        <v>319</v>
      </c>
      <c r="D112" s="476">
        <f t="shared" si="38"/>
        <v>0</v>
      </c>
      <c r="E112" s="476">
        <f t="shared" si="37"/>
        <v>0</v>
      </c>
      <c r="F112" s="476">
        <f t="shared" si="37"/>
        <v>0</v>
      </c>
      <c r="G112" s="476">
        <f t="shared" si="37"/>
        <v>0</v>
      </c>
      <c r="H112" s="476">
        <f t="shared" si="37"/>
        <v>0</v>
      </c>
      <c r="I112" s="476">
        <f t="shared" si="37"/>
        <v>0</v>
      </c>
      <c r="J112" s="476">
        <f t="shared" si="37"/>
        <v>0</v>
      </c>
      <c r="K112" s="476">
        <f t="shared" si="37"/>
        <v>0</v>
      </c>
      <c r="L112" s="476">
        <f t="shared" si="37"/>
        <v>0</v>
      </c>
      <c r="M112" s="476">
        <f t="shared" si="37"/>
        <v>0</v>
      </c>
      <c r="N112" s="476">
        <f t="shared" si="37"/>
        <v>0</v>
      </c>
      <c r="O112" s="476">
        <f t="shared" si="37"/>
        <v>0</v>
      </c>
      <c r="P112" s="476">
        <f t="shared" si="37"/>
        <v>0</v>
      </c>
      <c r="Q112" s="476">
        <f t="shared" si="37"/>
        <v>0</v>
      </c>
      <c r="R112" s="476">
        <f t="shared" si="37"/>
        <v>0</v>
      </c>
      <c r="S112" s="476">
        <f t="shared" si="37"/>
        <v>0</v>
      </c>
      <c r="T112" s="476">
        <f t="shared" si="37"/>
        <v>0</v>
      </c>
      <c r="U112" s="476">
        <f t="shared" si="37"/>
        <v>0</v>
      </c>
      <c r="V112" s="476">
        <f t="shared" si="37"/>
        <v>0</v>
      </c>
      <c r="W112" s="476">
        <f t="shared" si="37"/>
        <v>0</v>
      </c>
      <c r="X112" s="476">
        <f t="shared" si="37"/>
        <v>0</v>
      </c>
      <c r="Y112" s="476">
        <f t="shared" si="37"/>
        <v>0</v>
      </c>
      <c r="Z112" s="476">
        <f t="shared" si="37"/>
        <v>0</v>
      </c>
      <c r="AA112" s="476">
        <f t="shared" si="37"/>
        <v>0</v>
      </c>
      <c r="AB112" s="476">
        <f t="shared" si="37"/>
        <v>0</v>
      </c>
      <c r="AC112" s="476">
        <f t="shared" si="37"/>
        <v>0</v>
      </c>
      <c r="AD112" s="476">
        <f t="shared" si="37"/>
        <v>0</v>
      </c>
      <c r="AE112" s="476">
        <f t="shared" si="37"/>
        <v>0</v>
      </c>
      <c r="AF112" s="476">
        <f t="shared" si="37"/>
        <v>0</v>
      </c>
      <c r="AG112" s="476">
        <f t="shared" si="37"/>
        <v>0</v>
      </c>
      <c r="AH112" s="477">
        <f t="shared" si="37"/>
        <v>0</v>
      </c>
      <c r="AI112" s="1"/>
      <c r="AJ112" s="1"/>
      <c r="AK112" s="63"/>
    </row>
    <row r="113" spans="1:37" customFormat="1" hidden="1" x14ac:dyDescent="0.2">
      <c r="A113" s="130"/>
      <c r="B113" s="5"/>
      <c r="C113" s="475" t="s">
        <v>321</v>
      </c>
      <c r="D113" s="476">
        <f t="shared" si="38"/>
        <v>0</v>
      </c>
      <c r="E113" s="476">
        <f t="shared" si="37"/>
        <v>0</v>
      </c>
      <c r="F113" s="476">
        <f t="shared" si="37"/>
        <v>0</v>
      </c>
      <c r="G113" s="476">
        <f t="shared" si="37"/>
        <v>0</v>
      </c>
      <c r="H113" s="476">
        <f t="shared" si="37"/>
        <v>0</v>
      </c>
      <c r="I113" s="476">
        <f t="shared" si="37"/>
        <v>0</v>
      </c>
      <c r="J113" s="476">
        <f t="shared" si="37"/>
        <v>0</v>
      </c>
      <c r="K113" s="476">
        <f t="shared" si="37"/>
        <v>0</v>
      </c>
      <c r="L113" s="476">
        <f t="shared" si="37"/>
        <v>0</v>
      </c>
      <c r="M113" s="476">
        <f t="shared" si="37"/>
        <v>0</v>
      </c>
      <c r="N113" s="476">
        <f t="shared" si="37"/>
        <v>0</v>
      </c>
      <c r="O113" s="476">
        <f t="shared" si="37"/>
        <v>0</v>
      </c>
      <c r="P113" s="476">
        <f t="shared" si="37"/>
        <v>0</v>
      </c>
      <c r="Q113" s="476">
        <f t="shared" si="37"/>
        <v>0</v>
      </c>
      <c r="R113" s="476">
        <f t="shared" si="37"/>
        <v>0</v>
      </c>
      <c r="S113" s="476">
        <f t="shared" si="37"/>
        <v>0</v>
      </c>
      <c r="T113" s="476">
        <f t="shared" si="37"/>
        <v>0</v>
      </c>
      <c r="U113" s="476">
        <f t="shared" si="37"/>
        <v>0</v>
      </c>
      <c r="V113" s="476">
        <f t="shared" si="37"/>
        <v>0</v>
      </c>
      <c r="W113" s="476">
        <f t="shared" si="37"/>
        <v>0</v>
      </c>
      <c r="X113" s="476">
        <f t="shared" si="37"/>
        <v>0</v>
      </c>
      <c r="Y113" s="476">
        <f t="shared" si="37"/>
        <v>0</v>
      </c>
      <c r="Z113" s="476">
        <f t="shared" si="37"/>
        <v>0</v>
      </c>
      <c r="AA113" s="476">
        <f t="shared" si="37"/>
        <v>0</v>
      </c>
      <c r="AB113" s="476">
        <f t="shared" si="37"/>
        <v>0</v>
      </c>
      <c r="AC113" s="476">
        <f t="shared" si="37"/>
        <v>0</v>
      </c>
      <c r="AD113" s="476">
        <f t="shared" si="37"/>
        <v>0</v>
      </c>
      <c r="AE113" s="476">
        <f t="shared" si="37"/>
        <v>0</v>
      </c>
      <c r="AF113" s="476">
        <f t="shared" si="37"/>
        <v>0</v>
      </c>
      <c r="AG113" s="476">
        <f t="shared" si="37"/>
        <v>0</v>
      </c>
      <c r="AH113" s="477">
        <f t="shared" si="37"/>
        <v>0</v>
      </c>
      <c r="AI113" s="1"/>
      <c r="AJ113" s="1"/>
      <c r="AK113" s="63"/>
    </row>
    <row r="114" spans="1:37" customFormat="1" hidden="1" x14ac:dyDescent="0.2">
      <c r="A114" s="130"/>
      <c r="B114" s="5"/>
      <c r="C114" s="475" t="s">
        <v>322</v>
      </c>
      <c r="D114" s="476">
        <f t="shared" si="38"/>
        <v>0</v>
      </c>
      <c r="E114" s="476">
        <f t="shared" si="37"/>
        <v>0</v>
      </c>
      <c r="F114" s="476">
        <f t="shared" si="37"/>
        <v>0</v>
      </c>
      <c r="G114" s="476">
        <f t="shared" si="37"/>
        <v>0</v>
      </c>
      <c r="H114" s="476">
        <f t="shared" si="37"/>
        <v>0</v>
      </c>
      <c r="I114" s="476">
        <f t="shared" si="37"/>
        <v>0</v>
      </c>
      <c r="J114" s="476">
        <f t="shared" si="37"/>
        <v>0</v>
      </c>
      <c r="K114" s="476">
        <f t="shared" si="37"/>
        <v>0</v>
      </c>
      <c r="L114" s="476">
        <f t="shared" si="37"/>
        <v>0</v>
      </c>
      <c r="M114" s="476">
        <f t="shared" si="37"/>
        <v>0</v>
      </c>
      <c r="N114" s="476">
        <f t="shared" si="37"/>
        <v>0</v>
      </c>
      <c r="O114" s="476">
        <f t="shared" si="37"/>
        <v>0</v>
      </c>
      <c r="P114" s="476">
        <f t="shared" si="37"/>
        <v>0</v>
      </c>
      <c r="Q114" s="476">
        <f t="shared" si="37"/>
        <v>0</v>
      </c>
      <c r="R114" s="476">
        <f t="shared" si="37"/>
        <v>0</v>
      </c>
      <c r="S114" s="476">
        <f t="shared" si="37"/>
        <v>0</v>
      </c>
      <c r="T114" s="476">
        <f t="shared" si="37"/>
        <v>0</v>
      </c>
      <c r="U114" s="476">
        <f t="shared" si="37"/>
        <v>0</v>
      </c>
      <c r="V114" s="476">
        <f t="shared" si="37"/>
        <v>0</v>
      </c>
      <c r="W114" s="476">
        <f t="shared" si="37"/>
        <v>0</v>
      </c>
      <c r="X114" s="476">
        <f t="shared" si="37"/>
        <v>0</v>
      </c>
      <c r="Y114" s="476">
        <f t="shared" si="37"/>
        <v>0</v>
      </c>
      <c r="Z114" s="476">
        <f t="shared" si="37"/>
        <v>0</v>
      </c>
      <c r="AA114" s="476">
        <f t="shared" si="37"/>
        <v>0</v>
      </c>
      <c r="AB114" s="476">
        <f t="shared" si="37"/>
        <v>0</v>
      </c>
      <c r="AC114" s="476">
        <f t="shared" si="37"/>
        <v>0</v>
      </c>
      <c r="AD114" s="476">
        <f t="shared" si="37"/>
        <v>0</v>
      </c>
      <c r="AE114" s="476">
        <f t="shared" si="37"/>
        <v>0</v>
      </c>
      <c r="AF114" s="476">
        <f t="shared" si="37"/>
        <v>0</v>
      </c>
      <c r="AG114" s="476">
        <f t="shared" si="37"/>
        <v>0</v>
      </c>
      <c r="AH114" s="477">
        <f t="shared" si="37"/>
        <v>0</v>
      </c>
      <c r="AI114" s="1"/>
      <c r="AJ114" s="1"/>
      <c r="AK114" s="63"/>
    </row>
    <row r="115" spans="1:37" customFormat="1" hidden="1" x14ac:dyDescent="0.2">
      <c r="A115" s="130"/>
      <c r="B115" s="5"/>
      <c r="C115" s="475" t="s">
        <v>323</v>
      </c>
      <c r="D115" s="476">
        <f t="shared" si="38"/>
        <v>0</v>
      </c>
      <c r="E115" s="476">
        <f t="shared" si="37"/>
        <v>0</v>
      </c>
      <c r="F115" s="476">
        <f t="shared" si="37"/>
        <v>0</v>
      </c>
      <c r="G115" s="476">
        <f t="shared" si="37"/>
        <v>0</v>
      </c>
      <c r="H115" s="476">
        <f t="shared" si="37"/>
        <v>0</v>
      </c>
      <c r="I115" s="476">
        <f t="shared" si="37"/>
        <v>0</v>
      </c>
      <c r="J115" s="476">
        <f t="shared" si="37"/>
        <v>0</v>
      </c>
      <c r="K115" s="476">
        <f t="shared" si="37"/>
        <v>0</v>
      </c>
      <c r="L115" s="476">
        <f t="shared" si="37"/>
        <v>0</v>
      </c>
      <c r="M115" s="476">
        <f t="shared" si="37"/>
        <v>0</v>
      </c>
      <c r="N115" s="476">
        <f t="shared" si="37"/>
        <v>0</v>
      </c>
      <c r="O115" s="476">
        <f t="shared" si="37"/>
        <v>0</v>
      </c>
      <c r="P115" s="476">
        <f t="shared" si="37"/>
        <v>0</v>
      </c>
      <c r="Q115" s="476">
        <f t="shared" si="37"/>
        <v>0</v>
      </c>
      <c r="R115" s="476">
        <f t="shared" si="37"/>
        <v>0</v>
      </c>
      <c r="S115" s="476">
        <f t="shared" si="37"/>
        <v>0</v>
      </c>
      <c r="T115" s="476">
        <f t="shared" si="37"/>
        <v>0</v>
      </c>
      <c r="U115" s="476">
        <f t="shared" si="37"/>
        <v>0</v>
      </c>
      <c r="V115" s="476">
        <f t="shared" si="37"/>
        <v>0</v>
      </c>
      <c r="W115" s="476">
        <f t="shared" si="37"/>
        <v>0</v>
      </c>
      <c r="X115" s="476">
        <f t="shared" si="37"/>
        <v>0</v>
      </c>
      <c r="Y115" s="476">
        <f t="shared" si="37"/>
        <v>0</v>
      </c>
      <c r="Z115" s="476">
        <f t="shared" si="37"/>
        <v>0</v>
      </c>
      <c r="AA115" s="476">
        <f t="shared" si="37"/>
        <v>0</v>
      </c>
      <c r="AB115" s="476">
        <f t="shared" si="37"/>
        <v>0</v>
      </c>
      <c r="AC115" s="476">
        <f t="shared" si="37"/>
        <v>0</v>
      </c>
      <c r="AD115" s="476">
        <f t="shared" si="37"/>
        <v>0</v>
      </c>
      <c r="AE115" s="476">
        <f t="shared" si="37"/>
        <v>0</v>
      </c>
      <c r="AF115" s="476">
        <f t="shared" si="37"/>
        <v>0</v>
      </c>
      <c r="AG115" s="476">
        <f t="shared" si="37"/>
        <v>0</v>
      </c>
      <c r="AH115" s="477">
        <f t="shared" si="37"/>
        <v>0</v>
      </c>
      <c r="AI115" s="1"/>
      <c r="AJ115" s="1"/>
      <c r="AK115" s="63"/>
    </row>
    <row r="116" spans="1:37" customFormat="1" hidden="1" x14ac:dyDescent="0.2">
      <c r="A116" s="130"/>
      <c r="B116" s="5"/>
      <c r="C116" s="478" t="s">
        <v>324</v>
      </c>
      <c r="D116" s="479">
        <f t="shared" si="38"/>
        <v>0</v>
      </c>
      <c r="E116" s="479">
        <f t="shared" si="37"/>
        <v>0</v>
      </c>
      <c r="F116" s="479">
        <f t="shared" si="37"/>
        <v>0</v>
      </c>
      <c r="G116" s="479">
        <f t="shared" si="37"/>
        <v>0</v>
      </c>
      <c r="H116" s="479">
        <f t="shared" si="37"/>
        <v>0</v>
      </c>
      <c r="I116" s="479">
        <f t="shared" si="37"/>
        <v>0</v>
      </c>
      <c r="J116" s="479">
        <f t="shared" si="37"/>
        <v>0</v>
      </c>
      <c r="K116" s="479">
        <f t="shared" si="37"/>
        <v>0</v>
      </c>
      <c r="L116" s="479">
        <f t="shared" si="37"/>
        <v>0</v>
      </c>
      <c r="M116" s="479">
        <f t="shared" si="37"/>
        <v>0</v>
      </c>
      <c r="N116" s="479">
        <f t="shared" si="37"/>
        <v>0</v>
      </c>
      <c r="O116" s="479">
        <f t="shared" si="37"/>
        <v>0</v>
      </c>
      <c r="P116" s="479">
        <f t="shared" si="37"/>
        <v>0</v>
      </c>
      <c r="Q116" s="479">
        <f t="shared" si="37"/>
        <v>0</v>
      </c>
      <c r="R116" s="479">
        <f t="shared" si="37"/>
        <v>0</v>
      </c>
      <c r="S116" s="479">
        <f t="shared" si="37"/>
        <v>0</v>
      </c>
      <c r="T116" s="479">
        <f t="shared" si="37"/>
        <v>0</v>
      </c>
      <c r="U116" s="479">
        <f t="shared" si="37"/>
        <v>0</v>
      </c>
      <c r="V116" s="479">
        <f t="shared" si="37"/>
        <v>0</v>
      </c>
      <c r="W116" s="479">
        <f t="shared" si="37"/>
        <v>0</v>
      </c>
      <c r="X116" s="479">
        <f t="shared" si="37"/>
        <v>0</v>
      </c>
      <c r="Y116" s="479">
        <f t="shared" si="37"/>
        <v>0</v>
      </c>
      <c r="Z116" s="479">
        <f t="shared" si="37"/>
        <v>0</v>
      </c>
      <c r="AA116" s="479">
        <f t="shared" si="37"/>
        <v>0</v>
      </c>
      <c r="AB116" s="479">
        <f t="shared" si="37"/>
        <v>0</v>
      </c>
      <c r="AC116" s="479">
        <f t="shared" si="37"/>
        <v>0</v>
      </c>
      <c r="AD116" s="479">
        <f t="shared" si="37"/>
        <v>0</v>
      </c>
      <c r="AE116" s="479">
        <f t="shared" si="37"/>
        <v>0</v>
      </c>
      <c r="AF116" s="479">
        <f t="shared" si="37"/>
        <v>0</v>
      </c>
      <c r="AG116" s="479">
        <f t="shared" si="37"/>
        <v>0</v>
      </c>
      <c r="AH116" s="480">
        <f t="shared" si="37"/>
        <v>0</v>
      </c>
      <c r="AI116" s="1"/>
      <c r="AJ116" s="1"/>
      <c r="AK116" s="63"/>
    </row>
    <row r="117" spans="1:37" hidden="1" x14ac:dyDescent="0.2">
      <c r="B117" s="1"/>
    </row>
    <row r="118" spans="1:37" hidden="1" x14ac:dyDescent="0.2">
      <c r="B118" s="481" t="s">
        <v>326</v>
      </c>
      <c r="C118" s="482" t="s">
        <v>327</v>
      </c>
      <c r="D118" s="476">
        <f>IF(OR(D109="",D110=""),0,D110-D109)</f>
        <v>0</v>
      </c>
      <c r="E118" s="476">
        <f t="shared" ref="E118:T118" si="39">IF(OR(E109="",E110=""),0,E110-E109)</f>
        <v>0</v>
      </c>
      <c r="F118" s="476">
        <f t="shared" si="39"/>
        <v>0</v>
      </c>
      <c r="G118" s="476">
        <f t="shared" si="39"/>
        <v>0</v>
      </c>
      <c r="H118" s="476">
        <f t="shared" si="39"/>
        <v>0</v>
      </c>
      <c r="I118" s="476">
        <f t="shared" si="39"/>
        <v>0</v>
      </c>
      <c r="J118" s="476">
        <f t="shared" si="39"/>
        <v>0</v>
      </c>
      <c r="K118" s="476">
        <f t="shared" si="39"/>
        <v>0</v>
      </c>
      <c r="L118" s="476">
        <f t="shared" si="39"/>
        <v>0</v>
      </c>
      <c r="M118" s="476">
        <f t="shared" si="39"/>
        <v>0</v>
      </c>
      <c r="N118" s="476">
        <f t="shared" si="39"/>
        <v>0</v>
      </c>
      <c r="O118" s="476">
        <f t="shared" si="39"/>
        <v>0</v>
      </c>
      <c r="P118" s="476">
        <f t="shared" si="39"/>
        <v>0</v>
      </c>
      <c r="Q118" s="476">
        <f t="shared" si="39"/>
        <v>0</v>
      </c>
      <c r="R118" s="476">
        <f t="shared" si="39"/>
        <v>0</v>
      </c>
      <c r="S118" s="476">
        <f t="shared" si="39"/>
        <v>0</v>
      </c>
      <c r="T118" s="476">
        <f t="shared" si="39"/>
        <v>0</v>
      </c>
      <c r="U118" s="476">
        <f>IF(OR(U109="",U110=""),0,U110-U109)</f>
        <v>0</v>
      </c>
      <c r="V118" s="476">
        <f t="shared" ref="V118:AH118" si="40">IF(OR(V109="",V110=""),0,V110-V109)</f>
        <v>0</v>
      </c>
      <c r="W118" s="476">
        <f t="shared" si="40"/>
        <v>0</v>
      </c>
      <c r="X118" s="476">
        <f t="shared" si="40"/>
        <v>0</v>
      </c>
      <c r="Y118" s="476">
        <f t="shared" si="40"/>
        <v>0</v>
      </c>
      <c r="Z118" s="476">
        <f t="shared" si="40"/>
        <v>0</v>
      </c>
      <c r="AA118" s="476">
        <f t="shared" si="40"/>
        <v>0</v>
      </c>
      <c r="AB118" s="476">
        <f t="shared" si="40"/>
        <v>0</v>
      </c>
      <c r="AC118" s="476">
        <f t="shared" si="40"/>
        <v>0</v>
      </c>
      <c r="AD118" s="476">
        <f t="shared" si="40"/>
        <v>0</v>
      </c>
      <c r="AE118" s="476">
        <f t="shared" si="40"/>
        <v>0</v>
      </c>
      <c r="AF118" s="476">
        <f t="shared" si="40"/>
        <v>0</v>
      </c>
      <c r="AG118" s="476">
        <f t="shared" si="40"/>
        <v>0</v>
      </c>
      <c r="AH118" s="476">
        <f t="shared" si="40"/>
        <v>0</v>
      </c>
    </row>
    <row r="119" spans="1:37" hidden="1" x14ac:dyDescent="0.2">
      <c r="B119" s="483"/>
      <c r="C119" s="482" t="s">
        <v>328</v>
      </c>
      <c r="D119" s="476">
        <f>IF(OR(D111="",D112=""),0,D112-D111)</f>
        <v>0</v>
      </c>
      <c r="E119" s="476">
        <f t="shared" ref="E119:T119" si="41">IF(OR(E111="",E112=""),0,E112-E111)</f>
        <v>0</v>
      </c>
      <c r="F119" s="476">
        <f t="shared" si="41"/>
        <v>0</v>
      </c>
      <c r="G119" s="476">
        <f t="shared" si="41"/>
        <v>0</v>
      </c>
      <c r="H119" s="476">
        <f t="shared" si="41"/>
        <v>0</v>
      </c>
      <c r="I119" s="476">
        <f t="shared" si="41"/>
        <v>0</v>
      </c>
      <c r="J119" s="476">
        <f t="shared" si="41"/>
        <v>0</v>
      </c>
      <c r="K119" s="476">
        <f t="shared" si="41"/>
        <v>0</v>
      </c>
      <c r="L119" s="476">
        <f t="shared" si="41"/>
        <v>0</v>
      </c>
      <c r="M119" s="476">
        <f t="shared" si="41"/>
        <v>0</v>
      </c>
      <c r="N119" s="476">
        <f t="shared" si="41"/>
        <v>0</v>
      </c>
      <c r="O119" s="476">
        <f t="shared" si="41"/>
        <v>0</v>
      </c>
      <c r="P119" s="476">
        <f t="shared" si="41"/>
        <v>0</v>
      </c>
      <c r="Q119" s="476">
        <f t="shared" si="41"/>
        <v>0</v>
      </c>
      <c r="R119" s="476">
        <f t="shared" si="41"/>
        <v>0</v>
      </c>
      <c r="S119" s="476">
        <f t="shared" si="41"/>
        <v>0</v>
      </c>
      <c r="T119" s="476">
        <f t="shared" si="41"/>
        <v>0</v>
      </c>
      <c r="U119" s="476">
        <f>IF(OR(U111="",U112=""),0,U112-U111)</f>
        <v>0</v>
      </c>
      <c r="V119" s="476">
        <f t="shared" ref="V119:AH119" si="42">IF(OR(V111="",V112=""),0,V112-V111)</f>
        <v>0</v>
      </c>
      <c r="W119" s="476">
        <f t="shared" si="42"/>
        <v>0</v>
      </c>
      <c r="X119" s="476">
        <f t="shared" si="42"/>
        <v>0</v>
      </c>
      <c r="Y119" s="476">
        <f t="shared" si="42"/>
        <v>0</v>
      </c>
      <c r="Z119" s="476">
        <f t="shared" si="42"/>
        <v>0</v>
      </c>
      <c r="AA119" s="476">
        <f t="shared" si="42"/>
        <v>0</v>
      </c>
      <c r="AB119" s="476">
        <f t="shared" si="42"/>
        <v>0</v>
      </c>
      <c r="AC119" s="476">
        <f t="shared" si="42"/>
        <v>0</v>
      </c>
      <c r="AD119" s="476">
        <f t="shared" si="42"/>
        <v>0</v>
      </c>
      <c r="AE119" s="476">
        <f t="shared" si="42"/>
        <v>0</v>
      </c>
      <c r="AF119" s="476">
        <f t="shared" si="42"/>
        <v>0</v>
      </c>
      <c r="AG119" s="476">
        <f t="shared" si="42"/>
        <v>0</v>
      </c>
      <c r="AH119" s="476">
        <f t="shared" si="42"/>
        <v>0</v>
      </c>
    </row>
    <row r="120" spans="1:37" hidden="1" x14ac:dyDescent="0.2">
      <c r="B120" s="483"/>
      <c r="C120" s="482" t="s">
        <v>329</v>
      </c>
      <c r="D120" s="476">
        <f>IF(OR(D113="",D114=""),0,D114-D113)</f>
        <v>0</v>
      </c>
      <c r="E120" s="476">
        <f t="shared" ref="E120:T120" si="43">IF(OR(E113="",E114=""),0,E114-E113)</f>
        <v>0</v>
      </c>
      <c r="F120" s="476">
        <f t="shared" si="43"/>
        <v>0</v>
      </c>
      <c r="G120" s="476">
        <f t="shared" si="43"/>
        <v>0</v>
      </c>
      <c r="H120" s="476">
        <f t="shared" si="43"/>
        <v>0</v>
      </c>
      <c r="I120" s="476">
        <f t="shared" si="43"/>
        <v>0</v>
      </c>
      <c r="J120" s="476">
        <f t="shared" si="43"/>
        <v>0</v>
      </c>
      <c r="K120" s="476">
        <f t="shared" si="43"/>
        <v>0</v>
      </c>
      <c r="L120" s="476">
        <f t="shared" si="43"/>
        <v>0</v>
      </c>
      <c r="M120" s="476">
        <f t="shared" si="43"/>
        <v>0</v>
      </c>
      <c r="N120" s="476">
        <f t="shared" si="43"/>
        <v>0</v>
      </c>
      <c r="O120" s="476">
        <f t="shared" si="43"/>
        <v>0</v>
      </c>
      <c r="P120" s="476">
        <f t="shared" si="43"/>
        <v>0</v>
      </c>
      <c r="Q120" s="476">
        <f t="shared" si="43"/>
        <v>0</v>
      </c>
      <c r="R120" s="476">
        <f t="shared" si="43"/>
        <v>0</v>
      </c>
      <c r="S120" s="476">
        <f t="shared" si="43"/>
        <v>0</v>
      </c>
      <c r="T120" s="476">
        <f t="shared" si="43"/>
        <v>0</v>
      </c>
      <c r="U120" s="476">
        <f>IF(OR(U113="",U114=""),0,U114-U113)</f>
        <v>0</v>
      </c>
      <c r="V120" s="476">
        <f t="shared" ref="V120:AH120" si="44">IF(OR(V113="",V114=""),0,V114-V113)</f>
        <v>0</v>
      </c>
      <c r="W120" s="476">
        <f t="shared" si="44"/>
        <v>0</v>
      </c>
      <c r="X120" s="476">
        <f t="shared" si="44"/>
        <v>0</v>
      </c>
      <c r="Y120" s="476">
        <f t="shared" si="44"/>
        <v>0</v>
      </c>
      <c r="Z120" s="476">
        <f t="shared" si="44"/>
        <v>0</v>
      </c>
      <c r="AA120" s="476">
        <f t="shared" si="44"/>
        <v>0</v>
      </c>
      <c r="AB120" s="476">
        <f t="shared" si="44"/>
        <v>0</v>
      </c>
      <c r="AC120" s="476">
        <f t="shared" si="44"/>
        <v>0</v>
      </c>
      <c r="AD120" s="476">
        <f t="shared" si="44"/>
        <v>0</v>
      </c>
      <c r="AE120" s="476">
        <f t="shared" si="44"/>
        <v>0</v>
      </c>
      <c r="AF120" s="476">
        <f t="shared" si="44"/>
        <v>0</v>
      </c>
      <c r="AG120" s="476">
        <f t="shared" si="44"/>
        <v>0</v>
      </c>
      <c r="AH120" s="476">
        <f t="shared" si="44"/>
        <v>0</v>
      </c>
    </row>
    <row r="121" spans="1:37" hidden="1" x14ac:dyDescent="0.2">
      <c r="B121" s="483"/>
      <c r="C121" s="482" t="s">
        <v>330</v>
      </c>
      <c r="D121" s="476">
        <f>IF(OR(D115="",D116=""),0,D116-D115)</f>
        <v>0</v>
      </c>
      <c r="E121" s="476">
        <f t="shared" ref="E121:T121" si="45">IF(OR(E115="",E116=""),0,E116-E115)</f>
        <v>0</v>
      </c>
      <c r="F121" s="476">
        <f t="shared" si="45"/>
        <v>0</v>
      </c>
      <c r="G121" s="476">
        <f t="shared" si="45"/>
        <v>0</v>
      </c>
      <c r="H121" s="476">
        <f t="shared" si="45"/>
        <v>0</v>
      </c>
      <c r="I121" s="476">
        <f t="shared" si="45"/>
        <v>0</v>
      </c>
      <c r="J121" s="476">
        <f t="shared" si="45"/>
        <v>0</v>
      </c>
      <c r="K121" s="476">
        <f t="shared" si="45"/>
        <v>0</v>
      </c>
      <c r="L121" s="476">
        <f t="shared" si="45"/>
        <v>0</v>
      </c>
      <c r="M121" s="476">
        <f t="shared" si="45"/>
        <v>0</v>
      </c>
      <c r="N121" s="476">
        <f t="shared" si="45"/>
        <v>0</v>
      </c>
      <c r="O121" s="476">
        <f t="shared" si="45"/>
        <v>0</v>
      </c>
      <c r="P121" s="476">
        <f t="shared" si="45"/>
        <v>0</v>
      </c>
      <c r="Q121" s="476">
        <f t="shared" si="45"/>
        <v>0</v>
      </c>
      <c r="R121" s="476">
        <f t="shared" si="45"/>
        <v>0</v>
      </c>
      <c r="S121" s="476">
        <f t="shared" si="45"/>
        <v>0</v>
      </c>
      <c r="T121" s="476">
        <f t="shared" si="45"/>
        <v>0</v>
      </c>
      <c r="U121" s="476">
        <f>IF(OR(U115="",U116=""),0,U116-U115)</f>
        <v>0</v>
      </c>
      <c r="V121" s="476">
        <f t="shared" ref="V121:AH121" si="46">IF(OR(V115="",V116=""),0,V116-V115)</f>
        <v>0</v>
      </c>
      <c r="W121" s="476">
        <f t="shared" si="46"/>
        <v>0</v>
      </c>
      <c r="X121" s="476">
        <f t="shared" si="46"/>
        <v>0</v>
      </c>
      <c r="Y121" s="476">
        <f t="shared" si="46"/>
        <v>0</v>
      </c>
      <c r="Z121" s="476">
        <f t="shared" si="46"/>
        <v>0</v>
      </c>
      <c r="AA121" s="476">
        <f t="shared" si="46"/>
        <v>0</v>
      </c>
      <c r="AB121" s="476">
        <f t="shared" si="46"/>
        <v>0</v>
      </c>
      <c r="AC121" s="476">
        <f t="shared" si="46"/>
        <v>0</v>
      </c>
      <c r="AD121" s="476">
        <f t="shared" si="46"/>
        <v>0</v>
      </c>
      <c r="AE121" s="476">
        <f t="shared" si="46"/>
        <v>0</v>
      </c>
      <c r="AF121" s="476">
        <f t="shared" si="46"/>
        <v>0</v>
      </c>
      <c r="AG121" s="476">
        <f t="shared" si="46"/>
        <v>0</v>
      </c>
      <c r="AH121" s="476">
        <f t="shared" si="46"/>
        <v>0</v>
      </c>
    </row>
    <row r="122" spans="1:37" hidden="1" x14ac:dyDescent="0.2">
      <c r="B122" s="483"/>
      <c r="C122" s="482"/>
    </row>
    <row r="123" spans="1:37" hidden="1" x14ac:dyDescent="0.2">
      <c r="B123" s="483"/>
      <c r="C123" s="482" t="s">
        <v>331</v>
      </c>
      <c r="D123" s="476">
        <f>IF(OR(D110="",D111=""),0,D111-D110)</f>
        <v>0</v>
      </c>
      <c r="E123" s="476">
        <f t="shared" ref="E123:T123" si="47">IF(OR(E110="",E111=""),0,E111-E110)</f>
        <v>0</v>
      </c>
      <c r="F123" s="476">
        <f t="shared" si="47"/>
        <v>0</v>
      </c>
      <c r="G123" s="476">
        <f t="shared" si="47"/>
        <v>0</v>
      </c>
      <c r="H123" s="476">
        <f t="shared" si="47"/>
        <v>0</v>
      </c>
      <c r="I123" s="476">
        <f t="shared" si="47"/>
        <v>0</v>
      </c>
      <c r="J123" s="476">
        <f t="shared" si="47"/>
        <v>0</v>
      </c>
      <c r="K123" s="476">
        <f t="shared" si="47"/>
        <v>0</v>
      </c>
      <c r="L123" s="476">
        <f t="shared" si="47"/>
        <v>0</v>
      </c>
      <c r="M123" s="476">
        <f t="shared" si="47"/>
        <v>0</v>
      </c>
      <c r="N123" s="476">
        <f t="shared" si="47"/>
        <v>0</v>
      </c>
      <c r="O123" s="476">
        <f t="shared" si="47"/>
        <v>0</v>
      </c>
      <c r="P123" s="476">
        <f t="shared" si="47"/>
        <v>0</v>
      </c>
      <c r="Q123" s="476">
        <f t="shared" si="47"/>
        <v>0</v>
      </c>
      <c r="R123" s="476">
        <f t="shared" si="47"/>
        <v>0</v>
      </c>
      <c r="S123" s="476">
        <f t="shared" si="47"/>
        <v>0</v>
      </c>
      <c r="T123" s="476">
        <f t="shared" si="47"/>
        <v>0</v>
      </c>
      <c r="U123" s="476">
        <f>IF(OR(U110="",U111=""),0,U111-U110)</f>
        <v>0</v>
      </c>
      <c r="V123" s="476">
        <f t="shared" ref="V123:AH123" si="48">IF(OR(V110="",V111=""),0,V111-V110)</f>
        <v>0</v>
      </c>
      <c r="W123" s="476">
        <f t="shared" si="48"/>
        <v>0</v>
      </c>
      <c r="X123" s="476">
        <f t="shared" si="48"/>
        <v>0</v>
      </c>
      <c r="Y123" s="476">
        <f t="shared" si="48"/>
        <v>0</v>
      </c>
      <c r="Z123" s="476">
        <f t="shared" si="48"/>
        <v>0</v>
      </c>
      <c r="AA123" s="476">
        <f t="shared" si="48"/>
        <v>0</v>
      </c>
      <c r="AB123" s="476">
        <f t="shared" si="48"/>
        <v>0</v>
      </c>
      <c r="AC123" s="476">
        <f t="shared" si="48"/>
        <v>0</v>
      </c>
      <c r="AD123" s="476">
        <f t="shared" si="48"/>
        <v>0</v>
      </c>
      <c r="AE123" s="476">
        <f t="shared" si="48"/>
        <v>0</v>
      </c>
      <c r="AF123" s="476">
        <f t="shared" si="48"/>
        <v>0</v>
      </c>
      <c r="AG123" s="476">
        <f t="shared" si="48"/>
        <v>0</v>
      </c>
      <c r="AH123" s="476">
        <f t="shared" si="48"/>
        <v>0</v>
      </c>
    </row>
    <row r="124" spans="1:37" hidden="1" x14ac:dyDescent="0.2">
      <c r="B124" s="483"/>
      <c r="C124" s="482" t="s">
        <v>332</v>
      </c>
      <c r="D124" s="476">
        <f>IF(OR(D112="",D113=""),0,D113-D112)</f>
        <v>0</v>
      </c>
      <c r="E124" s="476">
        <f t="shared" ref="E124:T124" si="49">IF(OR(E112="",E113=""),0,E113-E112)</f>
        <v>0</v>
      </c>
      <c r="F124" s="476">
        <f t="shared" si="49"/>
        <v>0</v>
      </c>
      <c r="G124" s="476">
        <f t="shared" si="49"/>
        <v>0</v>
      </c>
      <c r="H124" s="476">
        <f t="shared" si="49"/>
        <v>0</v>
      </c>
      <c r="I124" s="476">
        <f t="shared" si="49"/>
        <v>0</v>
      </c>
      <c r="J124" s="476">
        <f t="shared" si="49"/>
        <v>0</v>
      </c>
      <c r="K124" s="476">
        <f t="shared" si="49"/>
        <v>0</v>
      </c>
      <c r="L124" s="476">
        <f t="shared" si="49"/>
        <v>0</v>
      </c>
      <c r="M124" s="476">
        <f t="shared" si="49"/>
        <v>0</v>
      </c>
      <c r="N124" s="476">
        <f t="shared" si="49"/>
        <v>0</v>
      </c>
      <c r="O124" s="476">
        <f t="shared" si="49"/>
        <v>0</v>
      </c>
      <c r="P124" s="476">
        <f t="shared" si="49"/>
        <v>0</v>
      </c>
      <c r="Q124" s="476">
        <f t="shared" si="49"/>
        <v>0</v>
      </c>
      <c r="R124" s="476">
        <f t="shared" si="49"/>
        <v>0</v>
      </c>
      <c r="S124" s="476">
        <f t="shared" si="49"/>
        <v>0</v>
      </c>
      <c r="T124" s="476">
        <f t="shared" si="49"/>
        <v>0</v>
      </c>
      <c r="U124" s="476">
        <f>IF(OR(U112="",U113=""),0,U113-U112)</f>
        <v>0</v>
      </c>
      <c r="V124" s="476">
        <f t="shared" ref="V124:AH124" si="50">IF(OR(V112="",V113=""),0,V113-V112)</f>
        <v>0</v>
      </c>
      <c r="W124" s="476">
        <f t="shared" si="50"/>
        <v>0</v>
      </c>
      <c r="X124" s="476">
        <f t="shared" si="50"/>
        <v>0</v>
      </c>
      <c r="Y124" s="476">
        <f t="shared" si="50"/>
        <v>0</v>
      </c>
      <c r="Z124" s="476">
        <f t="shared" si="50"/>
        <v>0</v>
      </c>
      <c r="AA124" s="476">
        <f t="shared" si="50"/>
        <v>0</v>
      </c>
      <c r="AB124" s="476">
        <f t="shared" si="50"/>
        <v>0</v>
      </c>
      <c r="AC124" s="476">
        <f t="shared" si="50"/>
        <v>0</v>
      </c>
      <c r="AD124" s="476">
        <f t="shared" si="50"/>
        <v>0</v>
      </c>
      <c r="AE124" s="476">
        <f t="shared" si="50"/>
        <v>0</v>
      </c>
      <c r="AF124" s="476">
        <f t="shared" si="50"/>
        <v>0</v>
      </c>
      <c r="AG124" s="476">
        <f t="shared" si="50"/>
        <v>0</v>
      </c>
      <c r="AH124" s="476">
        <f t="shared" si="50"/>
        <v>0</v>
      </c>
    </row>
    <row r="125" spans="1:37" hidden="1" x14ac:dyDescent="0.2">
      <c r="B125" s="483"/>
      <c r="C125" s="482" t="s">
        <v>333</v>
      </c>
      <c r="D125" s="476">
        <f>IF(OR(D114="",D115=""),0,D115-D114)</f>
        <v>0</v>
      </c>
      <c r="E125" s="476">
        <f t="shared" ref="E125:T125" si="51">IF(OR(E114="",E115=""),0,E115-E114)</f>
        <v>0</v>
      </c>
      <c r="F125" s="476">
        <f t="shared" si="51"/>
        <v>0</v>
      </c>
      <c r="G125" s="476">
        <f t="shared" si="51"/>
        <v>0</v>
      </c>
      <c r="H125" s="476">
        <f t="shared" si="51"/>
        <v>0</v>
      </c>
      <c r="I125" s="476">
        <f t="shared" si="51"/>
        <v>0</v>
      </c>
      <c r="J125" s="476">
        <f t="shared" si="51"/>
        <v>0</v>
      </c>
      <c r="K125" s="476">
        <f t="shared" si="51"/>
        <v>0</v>
      </c>
      <c r="L125" s="476">
        <f t="shared" si="51"/>
        <v>0</v>
      </c>
      <c r="M125" s="476">
        <f t="shared" si="51"/>
        <v>0</v>
      </c>
      <c r="N125" s="476">
        <f t="shared" si="51"/>
        <v>0</v>
      </c>
      <c r="O125" s="476">
        <f t="shared" si="51"/>
        <v>0</v>
      </c>
      <c r="P125" s="476">
        <f t="shared" si="51"/>
        <v>0</v>
      </c>
      <c r="Q125" s="476">
        <f t="shared" si="51"/>
        <v>0</v>
      </c>
      <c r="R125" s="476">
        <f t="shared" si="51"/>
        <v>0</v>
      </c>
      <c r="S125" s="476">
        <f t="shared" si="51"/>
        <v>0</v>
      </c>
      <c r="T125" s="476">
        <f t="shared" si="51"/>
        <v>0</v>
      </c>
      <c r="U125" s="476">
        <f>IF(OR(U114="",U115=""),0,U115-U114)</f>
        <v>0</v>
      </c>
      <c r="V125" s="476">
        <f t="shared" ref="V125:AH125" si="52">IF(OR(V114="",V115=""),0,V115-V114)</f>
        <v>0</v>
      </c>
      <c r="W125" s="476">
        <f t="shared" si="52"/>
        <v>0</v>
      </c>
      <c r="X125" s="476">
        <f t="shared" si="52"/>
        <v>0</v>
      </c>
      <c r="Y125" s="476">
        <f t="shared" si="52"/>
        <v>0</v>
      </c>
      <c r="Z125" s="476">
        <f t="shared" si="52"/>
        <v>0</v>
      </c>
      <c r="AA125" s="476">
        <f t="shared" si="52"/>
        <v>0</v>
      </c>
      <c r="AB125" s="476">
        <f t="shared" si="52"/>
        <v>0</v>
      </c>
      <c r="AC125" s="476">
        <f t="shared" si="52"/>
        <v>0</v>
      </c>
      <c r="AD125" s="476">
        <f t="shared" si="52"/>
        <v>0</v>
      </c>
      <c r="AE125" s="476">
        <f t="shared" si="52"/>
        <v>0</v>
      </c>
      <c r="AF125" s="476">
        <f t="shared" si="52"/>
        <v>0</v>
      </c>
      <c r="AG125" s="476">
        <f t="shared" si="52"/>
        <v>0</v>
      </c>
      <c r="AH125" s="476">
        <f t="shared" si="52"/>
        <v>0</v>
      </c>
    </row>
    <row r="126" spans="1:37" hidden="1" x14ac:dyDescent="0.2">
      <c r="B126" s="483"/>
      <c r="C126" s="482"/>
    </row>
    <row r="127" spans="1:37" hidden="1" x14ac:dyDescent="0.2">
      <c r="B127" s="483"/>
      <c r="C127" s="482" t="s">
        <v>334</v>
      </c>
      <c r="D127" s="484">
        <f>IF(D123&gt;=0.5,0,D118+D119)</f>
        <v>0</v>
      </c>
      <c r="E127" s="484">
        <f t="shared" ref="E127:T127" si="53">IF(E123&gt;=0.5,0,E118+E119)</f>
        <v>0</v>
      </c>
      <c r="F127" s="484">
        <f t="shared" si="53"/>
        <v>0</v>
      </c>
      <c r="G127" s="484">
        <f t="shared" si="53"/>
        <v>0</v>
      </c>
      <c r="H127" s="484">
        <f t="shared" si="53"/>
        <v>0</v>
      </c>
      <c r="I127" s="484">
        <f t="shared" si="53"/>
        <v>0</v>
      </c>
      <c r="J127" s="484">
        <f t="shared" si="53"/>
        <v>0</v>
      </c>
      <c r="K127" s="484">
        <f t="shared" si="53"/>
        <v>0</v>
      </c>
      <c r="L127" s="484">
        <f t="shared" si="53"/>
        <v>0</v>
      </c>
      <c r="M127" s="484">
        <f t="shared" si="53"/>
        <v>0</v>
      </c>
      <c r="N127" s="484">
        <f t="shared" si="53"/>
        <v>0</v>
      </c>
      <c r="O127" s="484">
        <f t="shared" si="53"/>
        <v>0</v>
      </c>
      <c r="P127" s="484">
        <f t="shared" si="53"/>
        <v>0</v>
      </c>
      <c r="Q127" s="484">
        <f t="shared" si="53"/>
        <v>0</v>
      </c>
      <c r="R127" s="484">
        <f t="shared" si="53"/>
        <v>0</v>
      </c>
      <c r="S127" s="484">
        <f t="shared" si="53"/>
        <v>0</v>
      </c>
      <c r="T127" s="484">
        <f t="shared" si="53"/>
        <v>0</v>
      </c>
      <c r="U127" s="484">
        <f>IF(U123&gt;=0.5,0,U118+U119)</f>
        <v>0</v>
      </c>
      <c r="V127" s="484">
        <f t="shared" ref="V127:AH127" si="54">IF(V123&gt;=0.5,0,V118+V119)</f>
        <v>0</v>
      </c>
      <c r="W127" s="484">
        <f t="shared" si="54"/>
        <v>0</v>
      </c>
      <c r="X127" s="484">
        <f t="shared" si="54"/>
        <v>0</v>
      </c>
      <c r="Y127" s="484">
        <f t="shared" si="54"/>
        <v>0</v>
      </c>
      <c r="Z127" s="484">
        <f t="shared" si="54"/>
        <v>0</v>
      </c>
      <c r="AA127" s="484">
        <f t="shared" si="54"/>
        <v>0</v>
      </c>
      <c r="AB127" s="484">
        <f t="shared" si="54"/>
        <v>0</v>
      </c>
      <c r="AC127" s="484">
        <f t="shared" si="54"/>
        <v>0</v>
      </c>
      <c r="AD127" s="484">
        <f t="shared" si="54"/>
        <v>0</v>
      </c>
      <c r="AE127" s="484">
        <f t="shared" si="54"/>
        <v>0</v>
      </c>
      <c r="AF127" s="484">
        <f t="shared" si="54"/>
        <v>0</v>
      </c>
      <c r="AG127" s="484">
        <f t="shared" si="54"/>
        <v>0</v>
      </c>
      <c r="AH127" s="484">
        <f t="shared" si="54"/>
        <v>0</v>
      </c>
    </row>
    <row r="128" spans="1:37" hidden="1" x14ac:dyDescent="0.2">
      <c r="B128" s="483"/>
      <c r="C128" s="482" t="s">
        <v>335</v>
      </c>
      <c r="D128" s="484">
        <f>IF(OR(D123&gt;=0.5,D124&gt;=0.5),0,D118+D119+D120)</f>
        <v>0</v>
      </c>
      <c r="E128" s="484">
        <f t="shared" ref="E128:T128" si="55">IF(OR(E123&gt;=0.5,E124&gt;=0.5),0,E118+E119+E120)</f>
        <v>0</v>
      </c>
      <c r="F128" s="484">
        <f t="shared" si="55"/>
        <v>0</v>
      </c>
      <c r="G128" s="484">
        <f t="shared" si="55"/>
        <v>0</v>
      </c>
      <c r="H128" s="484">
        <f t="shared" si="55"/>
        <v>0</v>
      </c>
      <c r="I128" s="484">
        <f t="shared" si="55"/>
        <v>0</v>
      </c>
      <c r="J128" s="484">
        <f t="shared" si="55"/>
        <v>0</v>
      </c>
      <c r="K128" s="484">
        <f t="shared" si="55"/>
        <v>0</v>
      </c>
      <c r="L128" s="484">
        <f t="shared" si="55"/>
        <v>0</v>
      </c>
      <c r="M128" s="484">
        <f t="shared" si="55"/>
        <v>0</v>
      </c>
      <c r="N128" s="484">
        <f t="shared" si="55"/>
        <v>0</v>
      </c>
      <c r="O128" s="484">
        <f t="shared" si="55"/>
        <v>0</v>
      </c>
      <c r="P128" s="484">
        <f t="shared" si="55"/>
        <v>0</v>
      </c>
      <c r="Q128" s="484">
        <f t="shared" si="55"/>
        <v>0</v>
      </c>
      <c r="R128" s="484">
        <f t="shared" si="55"/>
        <v>0</v>
      </c>
      <c r="S128" s="484">
        <f t="shared" si="55"/>
        <v>0</v>
      </c>
      <c r="T128" s="484">
        <f t="shared" si="55"/>
        <v>0</v>
      </c>
      <c r="U128" s="484">
        <f>IF(OR(U123&gt;=0.5,U124&gt;=0.5),0,U118+U119+U120)</f>
        <v>0</v>
      </c>
      <c r="V128" s="484">
        <f t="shared" ref="V128:AH128" si="56">IF(OR(V123&gt;=0.5,V124&gt;=0.5),0,V118+V119+V120)</f>
        <v>0</v>
      </c>
      <c r="W128" s="484">
        <f t="shared" si="56"/>
        <v>0</v>
      </c>
      <c r="X128" s="484">
        <f t="shared" si="56"/>
        <v>0</v>
      </c>
      <c r="Y128" s="484">
        <f t="shared" si="56"/>
        <v>0</v>
      </c>
      <c r="Z128" s="484">
        <f t="shared" si="56"/>
        <v>0</v>
      </c>
      <c r="AA128" s="484">
        <f t="shared" si="56"/>
        <v>0</v>
      </c>
      <c r="AB128" s="484">
        <f t="shared" si="56"/>
        <v>0</v>
      </c>
      <c r="AC128" s="484">
        <f t="shared" si="56"/>
        <v>0</v>
      </c>
      <c r="AD128" s="484">
        <f t="shared" si="56"/>
        <v>0</v>
      </c>
      <c r="AE128" s="484">
        <f t="shared" si="56"/>
        <v>0</v>
      </c>
      <c r="AF128" s="484">
        <f t="shared" si="56"/>
        <v>0</v>
      </c>
      <c r="AG128" s="484">
        <f t="shared" si="56"/>
        <v>0</v>
      </c>
      <c r="AH128" s="484">
        <f t="shared" si="56"/>
        <v>0</v>
      </c>
    </row>
    <row r="129" spans="2:34" hidden="1" x14ac:dyDescent="0.2">
      <c r="B129" s="483"/>
      <c r="C129" s="482" t="s">
        <v>336</v>
      </c>
      <c r="D129" s="484">
        <f>IF(OR(D123&gt;=0.5,D124&gt;=0.5,D125&gt;=0.5),0,D118+D119+D120+D121)</f>
        <v>0</v>
      </c>
      <c r="E129" s="484">
        <f t="shared" ref="E129:T129" si="57">IF(OR(E123&gt;=0.5,E124&gt;=0.5,E125&gt;=0.5),0,E118+E119+E120+E121)</f>
        <v>0</v>
      </c>
      <c r="F129" s="484">
        <f t="shared" si="57"/>
        <v>0</v>
      </c>
      <c r="G129" s="484">
        <f t="shared" si="57"/>
        <v>0</v>
      </c>
      <c r="H129" s="484">
        <f t="shared" si="57"/>
        <v>0</v>
      </c>
      <c r="I129" s="484">
        <f t="shared" si="57"/>
        <v>0</v>
      </c>
      <c r="J129" s="484">
        <f t="shared" si="57"/>
        <v>0</v>
      </c>
      <c r="K129" s="484">
        <f t="shared" si="57"/>
        <v>0</v>
      </c>
      <c r="L129" s="484">
        <f t="shared" si="57"/>
        <v>0</v>
      </c>
      <c r="M129" s="484">
        <f t="shared" si="57"/>
        <v>0</v>
      </c>
      <c r="N129" s="484">
        <f t="shared" si="57"/>
        <v>0</v>
      </c>
      <c r="O129" s="484">
        <f t="shared" si="57"/>
        <v>0</v>
      </c>
      <c r="P129" s="484">
        <f t="shared" si="57"/>
        <v>0</v>
      </c>
      <c r="Q129" s="484">
        <f t="shared" si="57"/>
        <v>0</v>
      </c>
      <c r="R129" s="484">
        <f t="shared" si="57"/>
        <v>0</v>
      </c>
      <c r="S129" s="484">
        <f t="shared" si="57"/>
        <v>0</v>
      </c>
      <c r="T129" s="484">
        <f t="shared" si="57"/>
        <v>0</v>
      </c>
      <c r="U129" s="484">
        <f>IF(OR(U123&gt;=0.5,U124&gt;=0.5,U125&gt;=0.5),0,U118+U119+U120+U121)</f>
        <v>0</v>
      </c>
      <c r="V129" s="484">
        <f t="shared" ref="V129:AH129" si="58">IF(OR(V123&gt;=0.5,V124&gt;=0.5,V125&gt;=0.5),0,V118+V119+V120+V121)</f>
        <v>0</v>
      </c>
      <c r="W129" s="484">
        <f t="shared" si="58"/>
        <v>0</v>
      </c>
      <c r="X129" s="484">
        <f t="shared" si="58"/>
        <v>0</v>
      </c>
      <c r="Y129" s="484">
        <f t="shared" si="58"/>
        <v>0</v>
      </c>
      <c r="Z129" s="484">
        <f t="shared" si="58"/>
        <v>0</v>
      </c>
      <c r="AA129" s="484">
        <f t="shared" si="58"/>
        <v>0</v>
      </c>
      <c r="AB129" s="484">
        <f t="shared" si="58"/>
        <v>0</v>
      </c>
      <c r="AC129" s="484">
        <f t="shared" si="58"/>
        <v>0</v>
      </c>
      <c r="AD129" s="484">
        <f t="shared" si="58"/>
        <v>0</v>
      </c>
      <c r="AE129" s="484">
        <f t="shared" si="58"/>
        <v>0</v>
      </c>
      <c r="AF129" s="484">
        <f t="shared" si="58"/>
        <v>0</v>
      </c>
      <c r="AG129" s="484">
        <f t="shared" si="58"/>
        <v>0</v>
      </c>
      <c r="AH129" s="484">
        <f t="shared" si="58"/>
        <v>0</v>
      </c>
    </row>
    <row r="130" spans="2:34" hidden="1" x14ac:dyDescent="0.2">
      <c r="B130" s="483"/>
      <c r="C130" s="482" t="s">
        <v>337</v>
      </c>
      <c r="D130" s="484">
        <f>IF(D124&gt;=0.5,0,D119+D120)</f>
        <v>0</v>
      </c>
      <c r="E130" s="484">
        <f t="shared" ref="E130:T130" si="59">IF(E124&gt;=0.5,0,E119+E120)</f>
        <v>0</v>
      </c>
      <c r="F130" s="484">
        <f t="shared" si="59"/>
        <v>0</v>
      </c>
      <c r="G130" s="484">
        <f t="shared" si="59"/>
        <v>0</v>
      </c>
      <c r="H130" s="484">
        <f t="shared" si="59"/>
        <v>0</v>
      </c>
      <c r="I130" s="484">
        <f t="shared" si="59"/>
        <v>0</v>
      </c>
      <c r="J130" s="484">
        <f t="shared" si="59"/>
        <v>0</v>
      </c>
      <c r="K130" s="484">
        <f t="shared" si="59"/>
        <v>0</v>
      </c>
      <c r="L130" s="484">
        <f t="shared" si="59"/>
        <v>0</v>
      </c>
      <c r="M130" s="484">
        <f t="shared" si="59"/>
        <v>0</v>
      </c>
      <c r="N130" s="484">
        <f t="shared" si="59"/>
        <v>0</v>
      </c>
      <c r="O130" s="484">
        <f t="shared" si="59"/>
        <v>0</v>
      </c>
      <c r="P130" s="484">
        <f t="shared" si="59"/>
        <v>0</v>
      </c>
      <c r="Q130" s="484">
        <f t="shared" si="59"/>
        <v>0</v>
      </c>
      <c r="R130" s="484">
        <f t="shared" si="59"/>
        <v>0</v>
      </c>
      <c r="S130" s="484">
        <f t="shared" si="59"/>
        <v>0</v>
      </c>
      <c r="T130" s="484">
        <f t="shared" si="59"/>
        <v>0</v>
      </c>
      <c r="U130" s="484">
        <f>IF(U124&gt;=0.5,0,U119+U120)</f>
        <v>0</v>
      </c>
      <c r="V130" s="484">
        <f t="shared" ref="V130:AH130" si="60">IF(V124&gt;=0.5,0,V119+V120)</f>
        <v>0</v>
      </c>
      <c r="W130" s="484">
        <f t="shared" si="60"/>
        <v>0</v>
      </c>
      <c r="X130" s="484">
        <f t="shared" si="60"/>
        <v>0</v>
      </c>
      <c r="Y130" s="484">
        <f t="shared" si="60"/>
        <v>0</v>
      </c>
      <c r="Z130" s="484">
        <f t="shared" si="60"/>
        <v>0</v>
      </c>
      <c r="AA130" s="484">
        <f t="shared" si="60"/>
        <v>0</v>
      </c>
      <c r="AB130" s="484">
        <f t="shared" si="60"/>
        <v>0</v>
      </c>
      <c r="AC130" s="484">
        <f t="shared" si="60"/>
        <v>0</v>
      </c>
      <c r="AD130" s="484">
        <f t="shared" si="60"/>
        <v>0</v>
      </c>
      <c r="AE130" s="484">
        <f t="shared" si="60"/>
        <v>0</v>
      </c>
      <c r="AF130" s="484">
        <f t="shared" si="60"/>
        <v>0</v>
      </c>
      <c r="AG130" s="484">
        <f t="shared" si="60"/>
        <v>0</v>
      </c>
      <c r="AH130" s="484">
        <f t="shared" si="60"/>
        <v>0</v>
      </c>
    </row>
    <row r="131" spans="2:34" hidden="1" x14ac:dyDescent="0.2">
      <c r="B131" s="483"/>
      <c r="C131" s="482" t="s">
        <v>338</v>
      </c>
      <c r="D131" s="484">
        <f>IF(OR(D124&gt;=0.5,D125&gt;=0.5),0,D119+D120+D121)</f>
        <v>0</v>
      </c>
      <c r="E131" s="484">
        <f t="shared" ref="E131:T131" si="61">IF(OR(E124&gt;=0.5,E125&gt;=0.5),0,E119+E120+E121)</f>
        <v>0</v>
      </c>
      <c r="F131" s="484">
        <f t="shared" si="61"/>
        <v>0</v>
      </c>
      <c r="G131" s="484">
        <f t="shared" si="61"/>
        <v>0</v>
      </c>
      <c r="H131" s="484">
        <f t="shared" si="61"/>
        <v>0</v>
      </c>
      <c r="I131" s="484">
        <f t="shared" si="61"/>
        <v>0</v>
      </c>
      <c r="J131" s="484">
        <f t="shared" si="61"/>
        <v>0</v>
      </c>
      <c r="K131" s="484">
        <f t="shared" si="61"/>
        <v>0</v>
      </c>
      <c r="L131" s="484">
        <f t="shared" si="61"/>
        <v>0</v>
      </c>
      <c r="M131" s="484">
        <f t="shared" si="61"/>
        <v>0</v>
      </c>
      <c r="N131" s="484">
        <f t="shared" si="61"/>
        <v>0</v>
      </c>
      <c r="O131" s="484">
        <f t="shared" si="61"/>
        <v>0</v>
      </c>
      <c r="P131" s="484">
        <f t="shared" si="61"/>
        <v>0</v>
      </c>
      <c r="Q131" s="484">
        <f t="shared" si="61"/>
        <v>0</v>
      </c>
      <c r="R131" s="484">
        <f t="shared" si="61"/>
        <v>0</v>
      </c>
      <c r="S131" s="484">
        <f t="shared" si="61"/>
        <v>0</v>
      </c>
      <c r="T131" s="484">
        <f t="shared" si="61"/>
        <v>0</v>
      </c>
      <c r="U131" s="484">
        <f>IF(OR(U124&gt;=0.5,U125&gt;=0.5),0,U119+U120+U121)</f>
        <v>0</v>
      </c>
      <c r="V131" s="484">
        <f t="shared" ref="V131:AH131" si="62">IF(OR(V124&gt;=0.5,V125&gt;=0.5),0,V119+V120+V121)</f>
        <v>0</v>
      </c>
      <c r="W131" s="484">
        <f t="shared" si="62"/>
        <v>0</v>
      </c>
      <c r="X131" s="484">
        <f t="shared" si="62"/>
        <v>0</v>
      </c>
      <c r="Y131" s="484">
        <f t="shared" si="62"/>
        <v>0</v>
      </c>
      <c r="Z131" s="484">
        <f t="shared" si="62"/>
        <v>0</v>
      </c>
      <c r="AA131" s="484">
        <f t="shared" si="62"/>
        <v>0</v>
      </c>
      <c r="AB131" s="484">
        <f t="shared" si="62"/>
        <v>0</v>
      </c>
      <c r="AC131" s="484">
        <f t="shared" si="62"/>
        <v>0</v>
      </c>
      <c r="AD131" s="484">
        <f t="shared" si="62"/>
        <v>0</v>
      </c>
      <c r="AE131" s="484">
        <f t="shared" si="62"/>
        <v>0</v>
      </c>
      <c r="AF131" s="484">
        <f t="shared" si="62"/>
        <v>0</v>
      </c>
      <c r="AG131" s="484">
        <f t="shared" si="62"/>
        <v>0</v>
      </c>
      <c r="AH131" s="484">
        <f t="shared" si="62"/>
        <v>0</v>
      </c>
    </row>
    <row r="132" spans="2:34" hidden="1" x14ac:dyDescent="0.2">
      <c r="B132" s="483"/>
      <c r="C132" s="482" t="s">
        <v>339</v>
      </c>
      <c r="D132" s="484">
        <f>IF(D125&gt;=0.5,0,D120+D121)</f>
        <v>0</v>
      </c>
      <c r="E132" s="484">
        <f t="shared" ref="E132:T132" si="63">IF(E125&gt;=0.5,0,E120+E121)</f>
        <v>0</v>
      </c>
      <c r="F132" s="484">
        <f t="shared" si="63"/>
        <v>0</v>
      </c>
      <c r="G132" s="484">
        <f t="shared" si="63"/>
        <v>0</v>
      </c>
      <c r="H132" s="484">
        <f t="shared" si="63"/>
        <v>0</v>
      </c>
      <c r="I132" s="484">
        <f t="shared" si="63"/>
        <v>0</v>
      </c>
      <c r="J132" s="484">
        <f t="shared" si="63"/>
        <v>0</v>
      </c>
      <c r="K132" s="484">
        <f t="shared" si="63"/>
        <v>0</v>
      </c>
      <c r="L132" s="484">
        <f t="shared" si="63"/>
        <v>0</v>
      </c>
      <c r="M132" s="484">
        <f t="shared" si="63"/>
        <v>0</v>
      </c>
      <c r="N132" s="484">
        <f t="shared" si="63"/>
        <v>0</v>
      </c>
      <c r="O132" s="484">
        <f t="shared" si="63"/>
        <v>0</v>
      </c>
      <c r="P132" s="484">
        <f t="shared" si="63"/>
        <v>0</v>
      </c>
      <c r="Q132" s="484">
        <f t="shared" si="63"/>
        <v>0</v>
      </c>
      <c r="R132" s="484">
        <f t="shared" si="63"/>
        <v>0</v>
      </c>
      <c r="S132" s="484">
        <f t="shared" si="63"/>
        <v>0</v>
      </c>
      <c r="T132" s="484">
        <f t="shared" si="63"/>
        <v>0</v>
      </c>
      <c r="U132" s="484">
        <f>IF(U125&gt;=0.5,0,U120+U121)</f>
        <v>0</v>
      </c>
      <c r="V132" s="484">
        <f t="shared" ref="V132:AH132" si="64">IF(V125&gt;=0.5,0,V120+V121)</f>
        <v>0</v>
      </c>
      <c r="W132" s="484">
        <f t="shared" si="64"/>
        <v>0</v>
      </c>
      <c r="X132" s="484">
        <f t="shared" si="64"/>
        <v>0</v>
      </c>
      <c r="Y132" s="484">
        <f t="shared" si="64"/>
        <v>0</v>
      </c>
      <c r="Z132" s="484">
        <f t="shared" si="64"/>
        <v>0</v>
      </c>
      <c r="AA132" s="484">
        <f t="shared" si="64"/>
        <v>0</v>
      </c>
      <c r="AB132" s="484">
        <f t="shared" si="64"/>
        <v>0</v>
      </c>
      <c r="AC132" s="484">
        <f t="shared" si="64"/>
        <v>0</v>
      </c>
      <c r="AD132" s="484">
        <f t="shared" si="64"/>
        <v>0</v>
      </c>
      <c r="AE132" s="484">
        <f t="shared" si="64"/>
        <v>0</v>
      </c>
      <c r="AF132" s="484">
        <f t="shared" si="64"/>
        <v>0</v>
      </c>
      <c r="AG132" s="484">
        <f t="shared" si="64"/>
        <v>0</v>
      </c>
      <c r="AH132" s="484">
        <f t="shared" si="64"/>
        <v>0</v>
      </c>
    </row>
    <row r="133" spans="2:34" hidden="1" x14ac:dyDescent="0.2">
      <c r="B133" s="483"/>
      <c r="C133" s="482"/>
    </row>
    <row r="134" spans="2:34" hidden="1" x14ac:dyDescent="0.2">
      <c r="B134" s="483"/>
      <c r="C134" s="485" t="s">
        <v>340</v>
      </c>
      <c r="D134" s="486">
        <f>IF(MAX(D118:D121,D127:D132)&gt;6,2,0)</f>
        <v>0</v>
      </c>
      <c r="E134" s="486">
        <f t="shared" ref="E134:AH134" si="65">IF(MAX(E118:E121,E127:E132)&gt;6,2,0)</f>
        <v>0</v>
      </c>
      <c r="F134" s="486">
        <f t="shared" si="65"/>
        <v>0</v>
      </c>
      <c r="G134" s="486">
        <f t="shared" si="65"/>
        <v>0</v>
      </c>
      <c r="H134" s="486">
        <f t="shared" si="65"/>
        <v>0</v>
      </c>
      <c r="I134" s="486">
        <f t="shared" si="65"/>
        <v>0</v>
      </c>
      <c r="J134" s="486">
        <f t="shared" si="65"/>
        <v>0</v>
      </c>
      <c r="K134" s="486">
        <f t="shared" si="65"/>
        <v>0</v>
      </c>
      <c r="L134" s="486">
        <f t="shared" si="65"/>
        <v>0</v>
      </c>
      <c r="M134" s="486">
        <f t="shared" si="65"/>
        <v>0</v>
      </c>
      <c r="N134" s="486">
        <f t="shared" si="65"/>
        <v>0</v>
      </c>
      <c r="O134" s="486">
        <f t="shared" si="65"/>
        <v>0</v>
      </c>
      <c r="P134" s="486">
        <f t="shared" si="65"/>
        <v>0</v>
      </c>
      <c r="Q134" s="486">
        <f t="shared" si="65"/>
        <v>0</v>
      </c>
      <c r="R134" s="486">
        <f t="shared" si="65"/>
        <v>0</v>
      </c>
      <c r="S134" s="486">
        <f t="shared" si="65"/>
        <v>0</v>
      </c>
      <c r="T134" s="486">
        <f t="shared" si="65"/>
        <v>0</v>
      </c>
      <c r="U134" s="486">
        <f t="shared" si="65"/>
        <v>0</v>
      </c>
      <c r="V134" s="486">
        <f t="shared" si="65"/>
        <v>0</v>
      </c>
      <c r="W134" s="486">
        <f t="shared" si="65"/>
        <v>0</v>
      </c>
      <c r="X134" s="486">
        <f t="shared" si="65"/>
        <v>0</v>
      </c>
      <c r="Y134" s="486">
        <f t="shared" si="65"/>
        <v>0</v>
      </c>
      <c r="Z134" s="486">
        <f t="shared" si="65"/>
        <v>0</v>
      </c>
      <c r="AA134" s="486">
        <f t="shared" si="65"/>
        <v>0</v>
      </c>
      <c r="AB134" s="486">
        <f t="shared" si="65"/>
        <v>0</v>
      </c>
      <c r="AC134" s="486">
        <f t="shared" si="65"/>
        <v>0</v>
      </c>
      <c r="AD134" s="486">
        <f t="shared" si="65"/>
        <v>0</v>
      </c>
      <c r="AE134" s="486">
        <f t="shared" si="65"/>
        <v>0</v>
      </c>
      <c r="AF134" s="486">
        <f t="shared" si="65"/>
        <v>0</v>
      </c>
      <c r="AG134" s="486">
        <f t="shared" si="65"/>
        <v>0</v>
      </c>
      <c r="AH134" s="486">
        <f t="shared" si="65"/>
        <v>0</v>
      </c>
    </row>
    <row r="135" spans="2:34" hidden="1" x14ac:dyDescent="0.2"/>
    <row r="136" spans="2:34" hidden="1" x14ac:dyDescent="0.2"/>
    <row r="137" spans="2:34" hidden="1" x14ac:dyDescent="0.2"/>
    <row r="138" spans="2:34" hidden="1" x14ac:dyDescent="0.2"/>
    <row r="139" spans="2:34" hidden="1" x14ac:dyDescent="0.2"/>
  </sheetData>
  <sheetProtection sheet="1" selectLockedCells="1"/>
  <mergeCells count="16">
    <mergeCell ref="AK31:AK35"/>
    <mergeCell ref="B36:C36"/>
    <mergeCell ref="B8:C8"/>
    <mergeCell ref="B9:C9"/>
    <mergeCell ref="B3:C4"/>
    <mergeCell ref="B5:C5"/>
    <mergeCell ref="B6:C6"/>
    <mergeCell ref="B7:C7"/>
    <mergeCell ref="AK27:AK30"/>
    <mergeCell ref="B10:C10"/>
    <mergeCell ref="B12:C12"/>
    <mergeCell ref="B13:C13"/>
    <mergeCell ref="C14:C17"/>
    <mergeCell ref="AK20:AK21"/>
    <mergeCell ref="AK22:AK26"/>
    <mergeCell ref="B11:C11"/>
  </mergeCells>
  <phoneticPr fontId="39" type="noConversion"/>
  <conditionalFormatting sqref="D36:AH36">
    <cfRule type="expression" dxfId="274" priority="210" stopIfTrue="1">
      <formula>(D$38=4)</formula>
    </cfRule>
  </conditionalFormatting>
  <conditionalFormatting sqref="D36:AH36">
    <cfRule type="expression" dxfId="273" priority="211" stopIfTrue="1">
      <formula>(D$38=1)</formula>
    </cfRule>
  </conditionalFormatting>
  <conditionalFormatting sqref="AF3:AH4">
    <cfRule type="expression" dxfId="272" priority="127" stopIfTrue="1">
      <formula>(AF$38=4)</formula>
    </cfRule>
  </conditionalFormatting>
  <conditionalFormatting sqref="AF3:AH4">
    <cfRule type="expression" dxfId="271" priority="126">
      <formula>(AF$38=1)</formula>
    </cfRule>
  </conditionalFormatting>
  <conditionalFormatting sqref="AF3:AH4">
    <cfRule type="expression" dxfId="270" priority="125">
      <formula>AND(AF$38=0,AF$3=TODAY())</formula>
    </cfRule>
  </conditionalFormatting>
  <conditionalFormatting sqref="AF20:AH35 AF11:AH12 AH5:AH10">
    <cfRule type="expression" dxfId="269" priority="118">
      <formula>(AF$38=1)</formula>
    </cfRule>
  </conditionalFormatting>
  <conditionalFormatting sqref="AH5:AH10">
    <cfRule type="expression" dxfId="268" priority="121">
      <formula>(AH106=3)</formula>
    </cfRule>
    <cfRule type="expression" dxfId="267" priority="122">
      <formula>(AH106=2)</formula>
    </cfRule>
  </conditionalFormatting>
  <conditionalFormatting sqref="AF13:AH13">
    <cfRule type="expression" dxfId="266" priority="119">
      <formula>(AF114=3)</formula>
    </cfRule>
    <cfRule type="expression" dxfId="265" priority="120">
      <formula>(AF114=2)</formula>
    </cfRule>
    <cfRule type="expression" dxfId="264" priority="123">
      <formula>(AF114=1)</formula>
    </cfRule>
  </conditionalFormatting>
  <conditionalFormatting sqref="AF11:AH12 AH5:AH10">
    <cfRule type="expression" dxfId="263" priority="124">
      <formula>OR(AND(AF106=1,AF89=0),AF89=1)</formula>
    </cfRule>
  </conditionalFormatting>
  <conditionalFormatting sqref="AF3:AH4 AF19:AH35 AF11:AH15 AH5:AH10 AF17:AH17">
    <cfRule type="expression" dxfId="262" priority="115" stopIfTrue="1">
      <formula>(AF$82=0)</formula>
    </cfRule>
  </conditionalFormatting>
  <conditionalFormatting sqref="D3:AE4 D19:AE35 D11:AE15 H5:I10 O5:P10 V5:W10 AC5:AD10 D17:AE17">
    <cfRule type="expression" dxfId="261" priority="80" stopIfTrue="1">
      <formula>(D$82=0)</formula>
    </cfRule>
  </conditionalFormatting>
  <conditionalFormatting sqref="D3:AE4">
    <cfRule type="expression" dxfId="260" priority="79">
      <formula>AND(D$38=0,D$3=TODAY())</formula>
    </cfRule>
  </conditionalFormatting>
  <conditionalFormatting sqref="D11:AE12 H5:I10 O5:P10 V5:W10 AC5:AD10">
    <cfRule type="expression" dxfId="259" priority="77">
      <formula>AND(OR(AND(D100=1,D90=0),D90=1),D$82=1)</formula>
    </cfRule>
  </conditionalFormatting>
  <conditionalFormatting sqref="D3:AE4 D20:AE35 D11:AE12 H5:I10 O5:P10 V5:W10 AC5:AD10">
    <cfRule type="expression" dxfId="258" priority="71">
      <formula>AND(D$38=1,D$82=1)</formula>
    </cfRule>
  </conditionalFormatting>
  <conditionalFormatting sqref="H5:I10 O5:P10 V5:W10 AC5:AD10">
    <cfRule type="expression" dxfId="257" priority="72">
      <formula>AND(H100=3,H$82=1)</formula>
    </cfRule>
    <cfRule type="expression" dxfId="256" priority="73">
      <formula>AND(H100=2,H$82=1)</formula>
    </cfRule>
  </conditionalFormatting>
  <conditionalFormatting sqref="D13:AE13">
    <cfRule type="expression" dxfId="255" priority="74">
      <formula>AND(D87=3,D$82=1)</formula>
    </cfRule>
    <cfRule type="expression" dxfId="254" priority="75">
      <formula>AND(D87=2,D$82=1)</formula>
    </cfRule>
    <cfRule type="expression" dxfId="253" priority="76">
      <formula>AND(D87=1,D$82=1)</formula>
    </cfRule>
  </conditionalFormatting>
  <conditionalFormatting sqref="D19:AH35 D3:AH4 D11:AH15 H5:I10 O5:P10 V5:W10 AC5:AD10 AH5:AH10 D17:AH17">
    <cfRule type="expression" dxfId="252" priority="69" stopIfTrue="1">
      <formula>(D$82=0)</formula>
    </cfRule>
  </conditionalFormatting>
  <conditionalFormatting sqref="D3:AH4">
    <cfRule type="expression" dxfId="251" priority="68">
      <formula>AND(D$38=0,D$3=TODAY())</formula>
    </cfRule>
  </conditionalFormatting>
  <conditionalFormatting sqref="D11:AH12 H5:I10 O5:P10 V5:W10 AC5:AD10 AH5:AH10">
    <cfRule type="expression" dxfId="250" priority="66">
      <formula>AND(OR(AND(D100=1,D90=0),D90=1),D$82=1)</formula>
    </cfRule>
  </conditionalFormatting>
  <conditionalFormatting sqref="D20:AH35 D3:AH4 D11:AH12 H5:I10 O5:P10 V5:W10 AC5:AD10 AH5:AH10">
    <cfRule type="expression" dxfId="249" priority="60">
      <formula>AND(D$38=1,D$82=1)</formula>
    </cfRule>
  </conditionalFormatting>
  <conditionalFormatting sqref="H5:I10 O5:P10 V5:W10 AC5:AD10 AH5:AH10">
    <cfRule type="expression" dxfId="248" priority="61">
      <formula>AND(H100=3,H$82=1)</formula>
    </cfRule>
    <cfRule type="expression" dxfId="247" priority="62">
      <formula>AND(H100=2,H$82=1)</formula>
    </cfRule>
  </conditionalFormatting>
  <conditionalFormatting sqref="D13:AH13">
    <cfRule type="expression" dxfId="246" priority="63">
      <formula>AND(D87=3,D$82=1)</formula>
    </cfRule>
    <cfRule type="expression" dxfId="245" priority="64">
      <formula>AND(D87=2,D$82=1)</formula>
    </cfRule>
    <cfRule type="expression" dxfId="244" priority="65">
      <formula>AND(D87=1,D$82=1)</formula>
    </cfRule>
  </conditionalFormatting>
  <conditionalFormatting sqref="D5:G10">
    <cfRule type="expression" dxfId="243" priority="55" stopIfTrue="1">
      <formula>(D$82=0)</formula>
    </cfRule>
  </conditionalFormatting>
  <conditionalFormatting sqref="D5:G10">
    <cfRule type="expression" dxfId="242" priority="54">
      <formula>AND(OR(AND(D100=1,D90=0),D90=1),D$82=1)</formula>
    </cfRule>
  </conditionalFormatting>
  <conditionalFormatting sqref="D5:G10">
    <cfRule type="expression" dxfId="241" priority="51">
      <formula>AND(D$38=1,D$82=1)</formula>
    </cfRule>
  </conditionalFormatting>
  <conditionalFormatting sqref="D5:G10">
    <cfRule type="expression" dxfId="240" priority="52">
      <formula>AND(D100=3,D$82=1)</formula>
    </cfRule>
    <cfRule type="expression" dxfId="239" priority="53">
      <formula>AND(D100=2,D$82=1)</formula>
    </cfRule>
  </conditionalFormatting>
  <conditionalFormatting sqref="D5:G10">
    <cfRule type="expression" dxfId="238" priority="50" stopIfTrue="1">
      <formula>(D$82=0)</formula>
    </cfRule>
  </conditionalFormatting>
  <conditionalFormatting sqref="D5:G10">
    <cfRule type="expression" dxfId="237" priority="49">
      <formula>AND(OR(AND(D100=1,D90=0),D90=1),D$82=1)</formula>
    </cfRule>
  </conditionalFormatting>
  <conditionalFormatting sqref="D5:G10">
    <cfRule type="expression" dxfId="236" priority="46">
      <formula>AND(D$38=1,D$82=1)</formula>
    </cfRule>
  </conditionalFormatting>
  <conditionalFormatting sqref="D5:G10">
    <cfRule type="expression" dxfId="235" priority="47">
      <formula>AND(D100=3,D$82=1)</formula>
    </cfRule>
    <cfRule type="expression" dxfId="234" priority="48">
      <formula>AND(D100=2,D$82=1)</formula>
    </cfRule>
  </conditionalFormatting>
  <conditionalFormatting sqref="J5:N10">
    <cfRule type="expression" dxfId="233" priority="45" stopIfTrue="1">
      <formula>(J$82=0)</formula>
    </cfRule>
  </conditionalFormatting>
  <conditionalFormatting sqref="J5:N10">
    <cfRule type="expression" dxfId="232" priority="44">
      <formula>AND(OR(AND(J100=1,J90=0),J90=1),J$82=1)</formula>
    </cfRule>
  </conditionalFormatting>
  <conditionalFormatting sqref="J5:N10">
    <cfRule type="expression" dxfId="231" priority="41">
      <formula>AND(J$38=1,J$82=1)</formula>
    </cfRule>
  </conditionalFormatting>
  <conditionalFormatting sqref="J5:N10">
    <cfRule type="expression" dxfId="230" priority="42">
      <formula>AND(J100=3,J$82=1)</formula>
    </cfRule>
    <cfRule type="expression" dxfId="229" priority="43">
      <formula>AND(J100=2,J$82=1)</formula>
    </cfRule>
  </conditionalFormatting>
  <conditionalFormatting sqref="J5:N10">
    <cfRule type="expression" dxfId="228" priority="40" stopIfTrue="1">
      <formula>(J$82=0)</formula>
    </cfRule>
  </conditionalFormatting>
  <conditionalFormatting sqref="J5:N10">
    <cfRule type="expression" dxfId="227" priority="39">
      <formula>AND(OR(AND(J100=1,J90=0),J90=1),J$82=1)</formula>
    </cfRule>
  </conditionalFormatting>
  <conditionalFormatting sqref="J5:N10">
    <cfRule type="expression" dxfId="226" priority="36">
      <formula>AND(J$38=1,J$82=1)</formula>
    </cfRule>
  </conditionalFormatting>
  <conditionalFormatting sqref="J5:N10">
    <cfRule type="expression" dxfId="225" priority="37">
      <formula>AND(J100=3,J$82=1)</formula>
    </cfRule>
    <cfRule type="expression" dxfId="224" priority="38">
      <formula>AND(J100=2,J$82=1)</formula>
    </cfRule>
  </conditionalFormatting>
  <conditionalFormatting sqref="Q5:U10">
    <cfRule type="expression" dxfId="223" priority="35" stopIfTrue="1">
      <formula>(Q$82=0)</formula>
    </cfRule>
  </conditionalFormatting>
  <conditionalFormatting sqref="Q5:U10">
    <cfRule type="expression" dxfId="222" priority="34">
      <formula>AND(OR(AND(Q100=1,Q90=0),Q90=1),Q$82=1)</formula>
    </cfRule>
  </conditionalFormatting>
  <conditionalFormatting sqref="Q5:U10">
    <cfRule type="expression" dxfId="221" priority="31">
      <formula>AND(Q$38=1,Q$82=1)</formula>
    </cfRule>
  </conditionalFormatting>
  <conditionalFormatting sqref="Q5:U10">
    <cfRule type="expression" dxfId="220" priority="32">
      <formula>AND(Q100=3,Q$82=1)</formula>
    </cfRule>
    <cfRule type="expression" dxfId="219" priority="33">
      <formula>AND(Q100=2,Q$82=1)</formula>
    </cfRule>
  </conditionalFormatting>
  <conditionalFormatting sqref="Q5:U10">
    <cfRule type="expression" dxfId="218" priority="30" stopIfTrue="1">
      <formula>(Q$82=0)</formula>
    </cfRule>
  </conditionalFormatting>
  <conditionalFormatting sqref="Q5:U10">
    <cfRule type="expression" dxfId="217" priority="29">
      <formula>AND(OR(AND(Q100=1,Q90=0),Q90=1),Q$82=1)</formula>
    </cfRule>
  </conditionalFormatting>
  <conditionalFormatting sqref="Q5:U10">
    <cfRule type="expression" dxfId="216" priority="26">
      <formula>AND(Q$38=1,Q$82=1)</formula>
    </cfRule>
  </conditionalFormatting>
  <conditionalFormatting sqref="Q5:U10">
    <cfRule type="expression" dxfId="215" priority="27">
      <formula>AND(Q100=3,Q$82=1)</formula>
    </cfRule>
    <cfRule type="expression" dxfId="214" priority="28">
      <formula>AND(Q100=2,Q$82=1)</formula>
    </cfRule>
  </conditionalFormatting>
  <conditionalFormatting sqref="X5:AB10">
    <cfRule type="expression" dxfId="213" priority="25" stopIfTrue="1">
      <formula>(X$82=0)</formula>
    </cfRule>
  </conditionalFormatting>
  <conditionalFormatting sqref="X5:AB10">
    <cfRule type="expression" dxfId="212" priority="24">
      <formula>AND(OR(AND(X100=1,X90=0),X90=1),X$82=1)</formula>
    </cfRule>
  </conditionalFormatting>
  <conditionalFormatting sqref="X5:AB10">
    <cfRule type="expression" dxfId="211" priority="21">
      <formula>AND(X$38=1,X$82=1)</formula>
    </cfRule>
  </conditionalFormatting>
  <conditionalFormatting sqref="X5:AB10">
    <cfRule type="expression" dxfId="210" priority="22">
      <formula>AND(X100=3,X$82=1)</formula>
    </cfRule>
    <cfRule type="expression" dxfId="209" priority="23">
      <formula>AND(X100=2,X$82=1)</formula>
    </cfRule>
  </conditionalFormatting>
  <conditionalFormatting sqref="X5:AB10">
    <cfRule type="expression" dxfId="208" priority="20" stopIfTrue="1">
      <formula>(X$82=0)</formula>
    </cfRule>
  </conditionalFormatting>
  <conditionalFormatting sqref="X5:AB10">
    <cfRule type="expression" dxfId="207" priority="19">
      <formula>AND(OR(AND(X100=1,X90=0),X90=1),X$82=1)</formula>
    </cfRule>
  </conditionalFormatting>
  <conditionalFormatting sqref="X5:AB10">
    <cfRule type="expression" dxfId="206" priority="16">
      <formula>AND(X$38=1,X$82=1)</formula>
    </cfRule>
  </conditionalFormatting>
  <conditionalFormatting sqref="X5:AB10">
    <cfRule type="expression" dxfId="205" priority="17">
      <formula>AND(X100=3,X$82=1)</formula>
    </cfRule>
    <cfRule type="expression" dxfId="204" priority="18">
      <formula>AND(X100=2,X$82=1)</formula>
    </cfRule>
  </conditionalFormatting>
  <conditionalFormatting sqref="AE5:AG10">
    <cfRule type="expression" dxfId="203" priority="15" stopIfTrue="1">
      <formula>(AE$82=0)</formula>
    </cfRule>
  </conditionalFormatting>
  <conditionalFormatting sqref="AE5:AG10">
    <cfRule type="expression" dxfId="202" priority="14">
      <formula>AND(OR(AND(AE100=1,AE90=0),AE90=1),AE$82=1)</formula>
    </cfRule>
  </conditionalFormatting>
  <conditionalFormatting sqref="AE5:AG10">
    <cfRule type="expression" dxfId="201" priority="11">
      <formula>AND(AE$38=1,AE$82=1)</formula>
    </cfRule>
  </conditionalFormatting>
  <conditionalFormatting sqref="AE5:AG10">
    <cfRule type="expression" dxfId="200" priority="12">
      <formula>AND(AE100=3,AE$82=1)</formula>
    </cfRule>
    <cfRule type="expression" dxfId="199" priority="13">
      <formula>AND(AE100=2,AE$82=1)</formula>
    </cfRule>
  </conditionalFormatting>
  <conditionalFormatting sqref="AE5:AG10">
    <cfRule type="expression" dxfId="198" priority="10" stopIfTrue="1">
      <formula>(AE$82=0)</formula>
    </cfRule>
  </conditionalFormatting>
  <conditionalFormatting sqref="AE5:AG10">
    <cfRule type="expression" dxfId="197" priority="9">
      <formula>AND(OR(AND(AE100=1,AE90=0),AE90=1),AE$82=1)</formula>
    </cfRule>
  </conditionalFormatting>
  <conditionalFormatting sqref="AE5:AG10">
    <cfRule type="expression" dxfId="196" priority="6">
      <formula>AND(AE$38=1,AE$82=1)</formula>
    </cfRule>
  </conditionalFormatting>
  <conditionalFormatting sqref="AE5:AG10">
    <cfRule type="expression" dxfId="195" priority="7">
      <formula>AND(AE100=3,AE$82=1)</formula>
    </cfRule>
    <cfRule type="expression" dxfId="194" priority="8">
      <formula>AND(AE100=2,AE$82=1)</formula>
    </cfRule>
  </conditionalFormatting>
  <conditionalFormatting sqref="D18:AH18">
    <cfRule type="expression" dxfId="193" priority="5" stopIfTrue="1">
      <formula>(D$82=0)</formula>
    </cfRule>
  </conditionalFormatting>
  <conditionalFormatting sqref="D18:AH18">
    <cfRule type="expression" dxfId="192" priority="3">
      <formula>(D18=C18)</formula>
    </cfRule>
    <cfRule type="expression" dxfId="191" priority="4">
      <formula>(D18&lt;-100)</formula>
    </cfRule>
  </conditionalFormatting>
  <conditionalFormatting sqref="D16:AH16">
    <cfRule type="expression" dxfId="190" priority="2" stopIfTrue="1">
      <formula>(D$82=0)</formula>
    </cfRule>
  </conditionalFormatting>
  <conditionalFormatting sqref="D16:AH16">
    <cfRule type="cellIs" dxfId="189" priority="1" operator="greaterThan">
      <formula>HT_NAZ</formula>
    </cfRule>
  </conditionalFormatting>
  <dataValidations count="1">
    <dataValidation type="time" allowBlank="1" showInputMessage="1" showErrorMessage="1" sqref="D5:AH12" xr:uid="{98C93789-0B84-41DC-9B06-3E65EB54A009}">
      <formula1>0</formula1>
      <formula2>0.999305555555556</formula2>
    </dataValidation>
  </dataValidations>
  <printOptions horizontalCentered="1" verticalCentered="1"/>
  <pageMargins left="0.19685039370078741" right="0.19685039370078741" top="0.39370078740157483" bottom="0.19685039370078741" header="0.31496062992125984" footer="0.19685039370078741"/>
  <pageSetup paperSize="9" scale="53" orientation="landscape" horizontalDpi="4294967292" r:id="rId1"/>
  <headerFooter alignWithMargins="0">
    <oddHeader>&amp;C&amp;12Monatsabrechnung   &amp;A</oddHeader>
    <oddFooter>&amp;C&amp;12&amp;D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tabColor theme="9" tint="0.39997558519241921"/>
    <pageSetUpPr fitToPage="1"/>
  </sheetPr>
  <dimension ref="A1:AN139"/>
  <sheetViews>
    <sheetView showGridLines="0" topLeftCell="B1" zoomScale="80" workbookViewId="0">
      <pane xSplit="2" ySplit="4" topLeftCell="D5" activePane="bottomRight" state="frozen"/>
      <selection activeCell="D5" sqref="D5"/>
      <selection pane="topRight" activeCell="D5" sqref="D5"/>
      <selection pane="bottomLeft" activeCell="D5" sqref="D5"/>
      <selection pane="bottomRight" activeCell="D5" sqref="D5"/>
    </sheetView>
  </sheetViews>
  <sheetFormatPr baseColWidth="10" defaultRowHeight="12.75" x14ac:dyDescent="0.2"/>
  <cols>
    <col min="1" max="1" width="1.42578125" style="1" hidden="1" customWidth="1"/>
    <col min="2" max="2" width="29" style="5" customWidth="1"/>
    <col min="3" max="3" width="9.42578125" style="1" customWidth="1"/>
    <col min="4" max="34" width="7" style="1" customWidth="1"/>
    <col min="35" max="36" width="9.140625" style="1" customWidth="1"/>
    <col min="37" max="37" width="13.5703125" style="3" customWidth="1"/>
    <col min="38" max="16384" width="11.42578125" style="1"/>
  </cols>
  <sheetData>
    <row r="1" spans="1:40" ht="30" customHeight="1" thickBot="1" x14ac:dyDescent="0.25">
      <c r="A1" s="111">
        <v>10</v>
      </c>
      <c r="B1" s="227">
        <f>DATEVALUE("1."&amp;A1&amp;"."&amp;SL_Jahr)</f>
        <v>45566</v>
      </c>
      <c r="C1" s="228">
        <f>SL_Jahr</f>
        <v>2024</v>
      </c>
      <c r="D1" s="229" t="str">
        <f>B_Gde</f>
        <v>Gde:</v>
      </c>
      <c r="E1" s="230">
        <f>SL_Gemeinde</f>
        <v>0</v>
      </c>
      <c r="F1" s="150"/>
      <c r="G1" s="150"/>
      <c r="H1" s="150"/>
      <c r="I1" s="150"/>
      <c r="J1" s="150"/>
      <c r="K1" s="150"/>
      <c r="L1" s="150"/>
      <c r="M1" s="150"/>
      <c r="N1" s="150"/>
      <c r="O1" s="150"/>
      <c r="P1" s="150"/>
      <c r="Q1" s="150"/>
      <c r="R1" s="231"/>
      <c r="S1" s="232"/>
      <c r="T1" s="233" t="str">
        <f>B_Schule</f>
        <v>Schule:</v>
      </c>
      <c r="U1" s="230">
        <f>SL_Schule</f>
        <v>0</v>
      </c>
      <c r="V1" s="150"/>
      <c r="W1" s="150"/>
      <c r="X1" s="150"/>
      <c r="Y1" s="150"/>
      <c r="Z1" s="150"/>
      <c r="AA1" s="150"/>
      <c r="AB1" s="150"/>
      <c r="AC1" s="150"/>
      <c r="AD1" s="150"/>
      <c r="AE1" s="234"/>
      <c r="AF1" s="150"/>
      <c r="AG1" s="150"/>
      <c r="AH1" s="232"/>
      <c r="AI1"/>
      <c r="AJ1" s="138" t="str">
        <f>HYPERLINK(VSA_HELPLINK,"i")</f>
        <v>i</v>
      </c>
      <c r="AK1" s="57"/>
      <c r="AL1" s="56"/>
      <c r="AM1"/>
      <c r="AN1"/>
    </row>
    <row r="2" spans="1:40" s="3" customFormat="1" ht="30" customHeight="1" thickBot="1" x14ac:dyDescent="0.25">
      <c r="A2" s="111">
        <f>VLOOKUP(A1,Monatsenden,2)</f>
        <v>45596</v>
      </c>
      <c r="B2" s="235" t="str">
        <f>B_Bg</f>
        <v>BG:</v>
      </c>
      <c r="C2" s="236">
        <f>VLOOKUP(B1,VSA_Kalender,13)</f>
        <v>1</v>
      </c>
      <c r="D2" s="237" t="str">
        <f>B_Name</f>
        <v>Name:</v>
      </c>
      <c r="E2" s="238">
        <f>SL_Name</f>
        <v>0</v>
      </c>
      <c r="F2" s="239"/>
      <c r="G2" s="239"/>
      <c r="H2" s="239"/>
      <c r="I2" s="239"/>
      <c r="J2" s="239"/>
      <c r="K2" s="239"/>
      <c r="L2" s="239"/>
      <c r="M2" s="239"/>
      <c r="N2" s="239"/>
      <c r="O2" s="239"/>
      <c r="P2" s="239"/>
      <c r="Q2" s="239"/>
      <c r="R2" s="240"/>
      <c r="S2" s="241"/>
      <c r="T2" s="241"/>
      <c r="U2" s="242"/>
      <c r="V2" s="242"/>
      <c r="W2" s="242"/>
      <c r="X2" s="242"/>
      <c r="Y2" s="242"/>
      <c r="Z2" s="242"/>
      <c r="AA2" s="242"/>
      <c r="AB2" s="242"/>
      <c r="AC2" s="242"/>
      <c r="AD2" s="242"/>
      <c r="AE2" s="242"/>
      <c r="AF2" s="242"/>
      <c r="AG2" s="242"/>
      <c r="AH2" s="243"/>
      <c r="AK2" s="58"/>
      <c r="AL2" s="56"/>
      <c r="AM2"/>
      <c r="AN2"/>
    </row>
    <row r="3" spans="1:40" s="3" customFormat="1" ht="17.25" customHeight="1" x14ac:dyDescent="0.2">
      <c r="A3" s="112"/>
      <c r="B3" s="821" t="str">
        <f>Zerf_Version</f>
        <v>Version VSA 5.05</v>
      </c>
      <c r="C3" s="822"/>
      <c r="D3" s="120">
        <f>DATE($C$1,MONTH($B$1),D$4)</f>
        <v>45566</v>
      </c>
      <c r="E3" s="121">
        <f t="shared" ref="E3:AE3" si="0">DATE($C$1,MONTH($B$1),E$4)</f>
        <v>45567</v>
      </c>
      <c r="F3" s="121">
        <f t="shared" si="0"/>
        <v>45568</v>
      </c>
      <c r="G3" s="121">
        <f t="shared" si="0"/>
        <v>45569</v>
      </c>
      <c r="H3" s="121">
        <f t="shared" si="0"/>
        <v>45570</v>
      </c>
      <c r="I3" s="121">
        <f t="shared" si="0"/>
        <v>45571</v>
      </c>
      <c r="J3" s="121">
        <f t="shared" si="0"/>
        <v>45572</v>
      </c>
      <c r="K3" s="121">
        <f t="shared" si="0"/>
        <v>45573</v>
      </c>
      <c r="L3" s="121">
        <f t="shared" si="0"/>
        <v>45574</v>
      </c>
      <c r="M3" s="121">
        <f t="shared" si="0"/>
        <v>45575</v>
      </c>
      <c r="N3" s="121">
        <f t="shared" si="0"/>
        <v>45576</v>
      </c>
      <c r="O3" s="121">
        <f t="shared" si="0"/>
        <v>45577</v>
      </c>
      <c r="P3" s="121">
        <f t="shared" si="0"/>
        <v>45578</v>
      </c>
      <c r="Q3" s="121">
        <f t="shared" si="0"/>
        <v>45579</v>
      </c>
      <c r="R3" s="121">
        <f t="shared" si="0"/>
        <v>45580</v>
      </c>
      <c r="S3" s="121">
        <f t="shared" si="0"/>
        <v>45581</v>
      </c>
      <c r="T3" s="121">
        <f t="shared" si="0"/>
        <v>45582</v>
      </c>
      <c r="U3" s="121">
        <f t="shared" si="0"/>
        <v>45583</v>
      </c>
      <c r="V3" s="121">
        <f t="shared" si="0"/>
        <v>45584</v>
      </c>
      <c r="W3" s="121">
        <f t="shared" si="0"/>
        <v>45585</v>
      </c>
      <c r="X3" s="121">
        <f t="shared" si="0"/>
        <v>45586</v>
      </c>
      <c r="Y3" s="121">
        <f t="shared" si="0"/>
        <v>45587</v>
      </c>
      <c r="Z3" s="121">
        <f t="shared" si="0"/>
        <v>45588</v>
      </c>
      <c r="AA3" s="121">
        <f t="shared" si="0"/>
        <v>45589</v>
      </c>
      <c r="AB3" s="121">
        <f t="shared" si="0"/>
        <v>45590</v>
      </c>
      <c r="AC3" s="121">
        <f t="shared" si="0"/>
        <v>45591</v>
      </c>
      <c r="AD3" s="121">
        <f t="shared" si="0"/>
        <v>45592</v>
      </c>
      <c r="AE3" s="121">
        <f t="shared" si="0"/>
        <v>45593</v>
      </c>
      <c r="AF3" s="121">
        <f>IF(MONTH(DATE($C$1,MONTH($B$1),AF$37))&gt;MONTH($B$1),"",DATE($C$1,MONTH($B$1),AF$4))</f>
        <v>45594</v>
      </c>
      <c r="AG3" s="121">
        <f>IF(MONTH(DATE($C$1,MONTH($B$1),AG$37))&gt;MONTH($B$1),"",DATE($C$1,MONTH($B$1),AG$4))</f>
        <v>45595</v>
      </c>
      <c r="AH3" s="316">
        <f>IF(MONTH(DATE($C$1,MONTH($B$1),AH$37))&gt;MONTH($B$1),"",DATE($C$1,MONTH($B$1),AH$4))</f>
        <v>45596</v>
      </c>
      <c r="AI3" s="319"/>
      <c r="AK3" s="58"/>
      <c r="AL3" s="56"/>
      <c r="AM3"/>
      <c r="AN3"/>
    </row>
    <row r="4" spans="1:40" s="3" customFormat="1" ht="19.7" customHeight="1" thickBot="1" x14ac:dyDescent="0.25">
      <c r="A4" s="113"/>
      <c r="B4" s="823"/>
      <c r="C4" s="824"/>
      <c r="D4" s="119">
        <f t="shared" ref="D4:AE4" si="1">IF(MONTH(DATE($C$1,MONTH($B$1),D$37))&gt;MONTH($B$1),"",D37)</f>
        <v>1</v>
      </c>
      <c r="E4" s="119">
        <f t="shared" si="1"/>
        <v>2</v>
      </c>
      <c r="F4" s="119">
        <f t="shared" si="1"/>
        <v>3</v>
      </c>
      <c r="G4" s="119">
        <f t="shared" si="1"/>
        <v>4</v>
      </c>
      <c r="H4" s="119">
        <f t="shared" si="1"/>
        <v>5</v>
      </c>
      <c r="I4" s="119">
        <f t="shared" si="1"/>
        <v>6</v>
      </c>
      <c r="J4" s="119">
        <f t="shared" si="1"/>
        <v>7</v>
      </c>
      <c r="K4" s="119">
        <f t="shared" si="1"/>
        <v>8</v>
      </c>
      <c r="L4" s="119">
        <f t="shared" si="1"/>
        <v>9</v>
      </c>
      <c r="M4" s="119">
        <f t="shared" si="1"/>
        <v>10</v>
      </c>
      <c r="N4" s="119">
        <f t="shared" si="1"/>
        <v>11</v>
      </c>
      <c r="O4" s="119">
        <f t="shared" si="1"/>
        <v>12</v>
      </c>
      <c r="P4" s="119">
        <f t="shared" si="1"/>
        <v>13</v>
      </c>
      <c r="Q4" s="119">
        <f t="shared" si="1"/>
        <v>14</v>
      </c>
      <c r="R4" s="119">
        <f t="shared" si="1"/>
        <v>15</v>
      </c>
      <c r="S4" s="119">
        <f t="shared" si="1"/>
        <v>16</v>
      </c>
      <c r="T4" s="119">
        <f t="shared" si="1"/>
        <v>17</v>
      </c>
      <c r="U4" s="119">
        <f t="shared" si="1"/>
        <v>18</v>
      </c>
      <c r="V4" s="119">
        <f t="shared" si="1"/>
        <v>19</v>
      </c>
      <c r="W4" s="119">
        <f t="shared" si="1"/>
        <v>20</v>
      </c>
      <c r="X4" s="119">
        <f t="shared" si="1"/>
        <v>21</v>
      </c>
      <c r="Y4" s="119">
        <f t="shared" si="1"/>
        <v>22</v>
      </c>
      <c r="Z4" s="119">
        <f t="shared" si="1"/>
        <v>23</v>
      </c>
      <c r="AA4" s="119">
        <f t="shared" si="1"/>
        <v>24</v>
      </c>
      <c r="AB4" s="119">
        <f t="shared" si="1"/>
        <v>25</v>
      </c>
      <c r="AC4" s="119">
        <f t="shared" si="1"/>
        <v>26</v>
      </c>
      <c r="AD4" s="119">
        <f t="shared" si="1"/>
        <v>27</v>
      </c>
      <c r="AE4" s="119">
        <f t="shared" si="1"/>
        <v>28</v>
      </c>
      <c r="AF4" s="119">
        <f>IF(MONTH(DATE($C$1,MONTH($B$1),AF$37))&gt;MONTH($B$1),"",AF37)</f>
        <v>29</v>
      </c>
      <c r="AG4" s="119">
        <f>IF(MONTH(DATE($C$1,MONTH($B$1),AG$37))&gt;MONTH($B$1),"",AG37)</f>
        <v>30</v>
      </c>
      <c r="AH4" s="317">
        <f>IF(MONTH(DATE($C$1,MONTH($B$1),AH$37))&gt;MONTH($B$1),"",AH37)</f>
        <v>31</v>
      </c>
      <c r="AI4" s="319"/>
      <c r="AJ4" s="122"/>
      <c r="AK4" s="58"/>
      <c r="AL4" s="56"/>
      <c r="AM4"/>
      <c r="AN4"/>
    </row>
    <row r="5" spans="1:40" s="3" customFormat="1" ht="22.7" customHeight="1" x14ac:dyDescent="0.2">
      <c r="A5" s="113"/>
      <c r="B5" s="828" t="s">
        <v>274</v>
      </c>
      <c r="C5" s="829"/>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398"/>
      <c r="AI5" s="319"/>
      <c r="AJ5" s="122"/>
      <c r="AK5" s="58"/>
      <c r="AL5" s="56"/>
      <c r="AM5" s="10"/>
      <c r="AN5"/>
    </row>
    <row r="6" spans="1:40" s="3" customFormat="1" ht="22.7" customHeight="1" x14ac:dyDescent="0.2">
      <c r="A6" s="113"/>
      <c r="B6" s="830" t="s">
        <v>275</v>
      </c>
      <c r="C6" s="831"/>
      <c r="D6" s="397"/>
      <c r="E6" s="397"/>
      <c r="F6" s="397"/>
      <c r="G6" s="397"/>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8"/>
      <c r="AI6" s="319"/>
      <c r="AJ6" s="122"/>
      <c r="AK6" s="58"/>
      <c r="AL6" s="56"/>
      <c r="AM6"/>
      <c r="AN6"/>
    </row>
    <row r="7" spans="1:40" s="3" customFormat="1" ht="22.7" customHeight="1" x14ac:dyDescent="0.2">
      <c r="A7" s="114"/>
      <c r="B7" s="828" t="s">
        <v>274</v>
      </c>
      <c r="C7" s="829"/>
      <c r="D7" s="397"/>
      <c r="E7" s="397"/>
      <c r="F7" s="397"/>
      <c r="G7" s="397"/>
      <c r="H7" s="397"/>
      <c r="I7" s="397"/>
      <c r="J7" s="397"/>
      <c r="K7" s="397"/>
      <c r="L7" s="397"/>
      <c r="M7" s="397"/>
      <c r="N7" s="397"/>
      <c r="O7" s="397"/>
      <c r="P7" s="397"/>
      <c r="Q7" s="397"/>
      <c r="R7" s="397"/>
      <c r="S7" s="397"/>
      <c r="T7" s="397"/>
      <c r="U7" s="397"/>
      <c r="V7" s="397"/>
      <c r="W7" s="397"/>
      <c r="X7" s="397"/>
      <c r="Y7" s="397"/>
      <c r="Z7" s="397"/>
      <c r="AA7" s="397"/>
      <c r="AB7" s="397"/>
      <c r="AC7" s="397"/>
      <c r="AD7" s="397"/>
      <c r="AE7" s="397"/>
      <c r="AF7" s="397"/>
      <c r="AG7" s="397"/>
      <c r="AH7" s="398"/>
      <c r="AI7" s="319"/>
      <c r="AJ7" s="122"/>
      <c r="AK7" s="58"/>
      <c r="AL7" s="56"/>
      <c r="AM7"/>
      <c r="AN7"/>
    </row>
    <row r="8" spans="1:40" s="3" customFormat="1" ht="22.7" customHeight="1" x14ac:dyDescent="0.2">
      <c r="A8" s="113"/>
      <c r="B8" s="830" t="s">
        <v>275</v>
      </c>
      <c r="C8" s="831"/>
      <c r="D8" s="397"/>
      <c r="E8" s="397"/>
      <c r="F8" s="397"/>
      <c r="G8" s="397"/>
      <c r="H8" s="397"/>
      <c r="I8" s="397"/>
      <c r="J8" s="397"/>
      <c r="K8" s="397"/>
      <c r="L8" s="397"/>
      <c r="M8" s="397"/>
      <c r="N8" s="397"/>
      <c r="O8" s="397"/>
      <c r="P8" s="397"/>
      <c r="Q8" s="397"/>
      <c r="R8" s="397"/>
      <c r="S8" s="397"/>
      <c r="T8" s="397"/>
      <c r="U8" s="397"/>
      <c r="V8" s="397"/>
      <c r="W8" s="397"/>
      <c r="X8" s="397"/>
      <c r="Y8" s="397"/>
      <c r="Z8" s="397"/>
      <c r="AA8" s="397"/>
      <c r="AB8" s="397"/>
      <c r="AC8" s="397"/>
      <c r="AD8" s="397"/>
      <c r="AE8" s="397"/>
      <c r="AF8" s="397"/>
      <c r="AG8" s="397"/>
      <c r="AH8" s="398"/>
      <c r="AI8" s="319"/>
      <c r="AJ8" s="122"/>
      <c r="AK8" s="59"/>
      <c r="AL8" s="56"/>
      <c r="AM8" s="32"/>
      <c r="AN8" s="32"/>
    </row>
    <row r="9" spans="1:40" s="3" customFormat="1" ht="22.7" customHeight="1" x14ac:dyDescent="0.2">
      <c r="A9" s="113"/>
      <c r="B9" s="828" t="s">
        <v>274</v>
      </c>
      <c r="C9" s="829"/>
      <c r="D9" s="397"/>
      <c r="E9" s="397"/>
      <c r="F9" s="397"/>
      <c r="G9" s="397"/>
      <c r="H9" s="397"/>
      <c r="I9" s="397"/>
      <c r="J9" s="397"/>
      <c r="K9" s="397"/>
      <c r="L9" s="397"/>
      <c r="M9" s="397"/>
      <c r="N9" s="397"/>
      <c r="O9" s="397"/>
      <c r="P9" s="397"/>
      <c r="Q9" s="397"/>
      <c r="R9" s="397"/>
      <c r="S9" s="397"/>
      <c r="T9" s="397"/>
      <c r="U9" s="397"/>
      <c r="V9" s="397"/>
      <c r="W9" s="397"/>
      <c r="X9" s="397"/>
      <c r="Y9" s="397"/>
      <c r="Z9" s="397"/>
      <c r="AA9" s="397"/>
      <c r="AB9" s="397"/>
      <c r="AC9" s="397"/>
      <c r="AD9" s="397"/>
      <c r="AE9" s="397"/>
      <c r="AF9" s="397"/>
      <c r="AG9" s="397"/>
      <c r="AH9" s="398"/>
      <c r="AI9" s="319"/>
      <c r="AJ9" s="123"/>
      <c r="AK9" s="60"/>
      <c r="AL9" s="46"/>
      <c r="AM9"/>
      <c r="AN9"/>
    </row>
    <row r="10" spans="1:40" s="3" customFormat="1" ht="22.7" customHeight="1" x14ac:dyDescent="0.2">
      <c r="A10" s="113"/>
      <c r="B10" s="830" t="s">
        <v>275</v>
      </c>
      <c r="C10" s="831"/>
      <c r="D10" s="397"/>
      <c r="E10" s="397"/>
      <c r="F10" s="397"/>
      <c r="G10" s="397"/>
      <c r="H10" s="397"/>
      <c r="I10" s="397"/>
      <c r="J10" s="397"/>
      <c r="K10" s="397"/>
      <c r="L10" s="397"/>
      <c r="M10" s="397"/>
      <c r="N10" s="397"/>
      <c r="O10" s="397"/>
      <c r="P10" s="397"/>
      <c r="Q10" s="397"/>
      <c r="R10" s="397"/>
      <c r="S10" s="397"/>
      <c r="T10" s="397"/>
      <c r="U10" s="397"/>
      <c r="V10" s="397"/>
      <c r="W10" s="397"/>
      <c r="X10" s="397"/>
      <c r="Y10" s="397"/>
      <c r="Z10" s="397"/>
      <c r="AA10" s="397"/>
      <c r="AB10" s="397"/>
      <c r="AC10" s="397"/>
      <c r="AD10" s="397"/>
      <c r="AE10" s="397"/>
      <c r="AF10" s="397"/>
      <c r="AG10" s="397"/>
      <c r="AH10" s="398"/>
      <c r="AI10" s="319"/>
      <c r="AJ10" s="123"/>
      <c r="AK10" s="70"/>
      <c r="AL10" s="46"/>
      <c r="AM10"/>
      <c r="AN10"/>
    </row>
    <row r="11" spans="1:40" s="3" customFormat="1" ht="22.7" customHeight="1" x14ac:dyDescent="0.2">
      <c r="A11" s="113"/>
      <c r="B11" s="828" t="s">
        <v>274</v>
      </c>
      <c r="C11" s="829"/>
      <c r="D11" s="397"/>
      <c r="E11" s="397"/>
      <c r="F11" s="397"/>
      <c r="G11" s="397"/>
      <c r="H11" s="397"/>
      <c r="I11" s="397"/>
      <c r="J11" s="397"/>
      <c r="K11" s="397"/>
      <c r="L11" s="397"/>
      <c r="M11" s="397"/>
      <c r="N11" s="397"/>
      <c r="O11" s="397"/>
      <c r="P11" s="397"/>
      <c r="Q11" s="397"/>
      <c r="R11" s="397"/>
      <c r="S11" s="397"/>
      <c r="T11" s="397"/>
      <c r="U11" s="397"/>
      <c r="V11" s="397"/>
      <c r="W11" s="397"/>
      <c r="X11" s="397"/>
      <c r="Y11" s="397"/>
      <c r="Z11" s="397"/>
      <c r="AA11" s="397"/>
      <c r="AB11" s="397"/>
      <c r="AC11" s="397"/>
      <c r="AD11" s="397"/>
      <c r="AE11" s="397"/>
      <c r="AF11" s="397"/>
      <c r="AG11" s="397"/>
      <c r="AH11" s="398"/>
      <c r="AI11" s="319"/>
      <c r="AJ11" s="80"/>
      <c r="AK11" s="58"/>
      <c r="AL11" s="56"/>
      <c r="AM11" s="10"/>
      <c r="AN11"/>
    </row>
    <row r="12" spans="1:40" s="3" customFormat="1" ht="22.7" customHeight="1" x14ac:dyDescent="0.2">
      <c r="A12" s="113"/>
      <c r="B12" s="830" t="s">
        <v>275</v>
      </c>
      <c r="C12" s="831"/>
      <c r="D12" s="397"/>
      <c r="E12" s="397"/>
      <c r="F12" s="397"/>
      <c r="G12" s="397"/>
      <c r="H12" s="397"/>
      <c r="I12" s="397"/>
      <c r="J12" s="397"/>
      <c r="K12" s="397"/>
      <c r="L12" s="397"/>
      <c r="M12" s="397"/>
      <c r="N12" s="397"/>
      <c r="O12" s="397"/>
      <c r="P12" s="397"/>
      <c r="Q12" s="397"/>
      <c r="R12" s="397"/>
      <c r="S12" s="397"/>
      <c r="T12" s="397"/>
      <c r="U12" s="397"/>
      <c r="V12" s="397"/>
      <c r="W12" s="397"/>
      <c r="X12" s="397"/>
      <c r="Y12" s="397"/>
      <c r="Z12" s="397"/>
      <c r="AA12" s="397"/>
      <c r="AB12" s="397"/>
      <c r="AC12" s="397"/>
      <c r="AD12" s="397"/>
      <c r="AE12" s="397"/>
      <c r="AF12" s="397"/>
      <c r="AG12" s="397"/>
      <c r="AH12" s="398"/>
      <c r="AI12" s="319"/>
      <c r="AJ12" s="80"/>
      <c r="AK12" s="58"/>
      <c r="AL12" s="56"/>
      <c r="AM12" s="10"/>
      <c r="AN12"/>
    </row>
    <row r="13" spans="1:40" s="3" customFormat="1" ht="22.7" customHeight="1" thickBot="1" x14ac:dyDescent="0.25">
      <c r="A13" s="115"/>
      <c r="B13" s="797" t="str">
        <f>B_PrZeit</f>
        <v>Präsenzzeit</v>
      </c>
      <c r="C13" s="790"/>
      <c r="D13" s="315">
        <f t="shared" ref="D13:AH13" si="2">24*(D6-D5+D8-D7+D10-D9+D12-D11)*D88</f>
        <v>0</v>
      </c>
      <c r="E13" s="315">
        <f t="shared" si="2"/>
        <v>0</v>
      </c>
      <c r="F13" s="315">
        <f t="shared" si="2"/>
        <v>0</v>
      </c>
      <c r="G13" s="315">
        <f t="shared" si="2"/>
        <v>0</v>
      </c>
      <c r="H13" s="315">
        <f t="shared" si="2"/>
        <v>0</v>
      </c>
      <c r="I13" s="315">
        <f t="shared" si="2"/>
        <v>0</v>
      </c>
      <c r="J13" s="315">
        <f t="shared" si="2"/>
        <v>0</v>
      </c>
      <c r="K13" s="315">
        <f t="shared" si="2"/>
        <v>0</v>
      </c>
      <c r="L13" s="315">
        <f t="shared" si="2"/>
        <v>0</v>
      </c>
      <c r="M13" s="315">
        <f t="shared" si="2"/>
        <v>0</v>
      </c>
      <c r="N13" s="315">
        <f t="shared" si="2"/>
        <v>0</v>
      </c>
      <c r="O13" s="315">
        <f t="shared" si="2"/>
        <v>0</v>
      </c>
      <c r="P13" s="315">
        <f t="shared" si="2"/>
        <v>0</v>
      </c>
      <c r="Q13" s="315">
        <f t="shared" si="2"/>
        <v>0</v>
      </c>
      <c r="R13" s="315">
        <f t="shared" si="2"/>
        <v>0</v>
      </c>
      <c r="S13" s="315">
        <f t="shared" si="2"/>
        <v>0</v>
      </c>
      <c r="T13" s="315">
        <f t="shared" si="2"/>
        <v>0</v>
      </c>
      <c r="U13" s="315">
        <f t="shared" si="2"/>
        <v>0</v>
      </c>
      <c r="V13" s="315">
        <f t="shared" si="2"/>
        <v>0</v>
      </c>
      <c r="W13" s="315">
        <f t="shared" si="2"/>
        <v>0</v>
      </c>
      <c r="X13" s="315">
        <f t="shared" si="2"/>
        <v>0</v>
      </c>
      <c r="Y13" s="315">
        <f t="shared" si="2"/>
        <v>0</v>
      </c>
      <c r="Z13" s="315">
        <f t="shared" si="2"/>
        <v>0</v>
      </c>
      <c r="AA13" s="315">
        <f t="shared" si="2"/>
        <v>0</v>
      </c>
      <c r="AB13" s="315">
        <f t="shared" si="2"/>
        <v>0</v>
      </c>
      <c r="AC13" s="315">
        <f t="shared" si="2"/>
        <v>0</v>
      </c>
      <c r="AD13" s="315">
        <f t="shared" si="2"/>
        <v>0</v>
      </c>
      <c r="AE13" s="315">
        <f t="shared" si="2"/>
        <v>0</v>
      </c>
      <c r="AF13" s="315">
        <f t="shared" si="2"/>
        <v>0</v>
      </c>
      <c r="AG13" s="315">
        <f t="shared" si="2"/>
        <v>0</v>
      </c>
      <c r="AH13" s="318">
        <f t="shared" si="2"/>
        <v>0</v>
      </c>
      <c r="AI13" s="320"/>
      <c r="AJ13" s="110"/>
      <c r="AK13" s="58"/>
      <c r="AL13" s="56"/>
      <c r="AM13" s="10"/>
      <c r="AN13"/>
    </row>
    <row r="14" spans="1:40" s="2" customFormat="1" ht="22.7" customHeight="1" x14ac:dyDescent="0.2">
      <c r="A14" s="116"/>
      <c r="B14" s="352" t="str">
        <f>B_TotalAZist</f>
        <v>Total Arbeitszeit (IST)</v>
      </c>
      <c r="C14" s="825" t="str">
        <f>B_Utraege</f>
        <v>&lt;&lt;&lt;  Überträge
&amp; Jahresanspruch</v>
      </c>
      <c r="D14" s="350">
        <f>IF(D13+D35&gt;=D15,D13+D35,MIN(D13+D35+SUM(D20,D22:D34),IF(D15&lt;0,0,D15)))*D84</f>
        <v>0</v>
      </c>
      <c r="E14" s="350">
        <f t="shared" ref="E14:AH14" si="3">IF(E13+E35&gt;=E15,E13+E35,MIN(E13+E35+SUM(E20,E22:E34),IF(E15&lt;0,0,E15)))*E84</f>
        <v>0</v>
      </c>
      <c r="F14" s="350">
        <f t="shared" si="3"/>
        <v>0</v>
      </c>
      <c r="G14" s="350">
        <f t="shared" si="3"/>
        <v>0</v>
      </c>
      <c r="H14" s="350">
        <f t="shared" si="3"/>
        <v>0</v>
      </c>
      <c r="I14" s="350">
        <f t="shared" si="3"/>
        <v>0</v>
      </c>
      <c r="J14" s="350">
        <f t="shared" si="3"/>
        <v>0</v>
      </c>
      <c r="K14" s="350">
        <f t="shared" si="3"/>
        <v>0</v>
      </c>
      <c r="L14" s="350">
        <f t="shared" si="3"/>
        <v>0</v>
      </c>
      <c r="M14" s="350">
        <f t="shared" si="3"/>
        <v>0</v>
      </c>
      <c r="N14" s="350">
        <f t="shared" si="3"/>
        <v>0</v>
      </c>
      <c r="O14" s="350">
        <f t="shared" si="3"/>
        <v>0</v>
      </c>
      <c r="P14" s="350">
        <f t="shared" si="3"/>
        <v>0</v>
      </c>
      <c r="Q14" s="350">
        <f t="shared" si="3"/>
        <v>0</v>
      </c>
      <c r="R14" s="350">
        <f t="shared" si="3"/>
        <v>0</v>
      </c>
      <c r="S14" s="350">
        <f t="shared" si="3"/>
        <v>0</v>
      </c>
      <c r="T14" s="350">
        <f t="shared" si="3"/>
        <v>0</v>
      </c>
      <c r="U14" s="350">
        <f t="shared" si="3"/>
        <v>0</v>
      </c>
      <c r="V14" s="350">
        <f t="shared" si="3"/>
        <v>0</v>
      </c>
      <c r="W14" s="350">
        <f t="shared" si="3"/>
        <v>0</v>
      </c>
      <c r="X14" s="350">
        <f t="shared" si="3"/>
        <v>0</v>
      </c>
      <c r="Y14" s="350">
        <f t="shared" si="3"/>
        <v>0</v>
      </c>
      <c r="Z14" s="350">
        <f t="shared" si="3"/>
        <v>0</v>
      </c>
      <c r="AA14" s="350">
        <f t="shared" si="3"/>
        <v>0</v>
      </c>
      <c r="AB14" s="350">
        <f t="shared" si="3"/>
        <v>0</v>
      </c>
      <c r="AC14" s="350">
        <f t="shared" si="3"/>
        <v>0</v>
      </c>
      <c r="AD14" s="350">
        <f t="shared" si="3"/>
        <v>0</v>
      </c>
      <c r="AE14" s="350">
        <f t="shared" si="3"/>
        <v>0</v>
      </c>
      <c r="AF14" s="350">
        <f t="shared" si="3"/>
        <v>0</v>
      </c>
      <c r="AG14" s="350">
        <f t="shared" si="3"/>
        <v>0</v>
      </c>
      <c r="AH14" s="350">
        <f t="shared" si="3"/>
        <v>0</v>
      </c>
      <c r="AI14" s="247">
        <f>SUMIF($D$82:$AH$82,1,D14:AH14)</f>
        <v>0</v>
      </c>
      <c r="AJ14" s="244">
        <f>AI14-AI15</f>
        <v>-193.20000000000007</v>
      </c>
      <c r="AK14" s="59"/>
      <c r="AL14" s="56"/>
      <c r="AM14" s="10"/>
      <c r="AN14" s="15"/>
    </row>
    <row r="15" spans="1:40" s="3" customFormat="1" ht="22.7" customHeight="1" x14ac:dyDescent="0.2">
      <c r="A15" s="117"/>
      <c r="B15" s="352" t="str">
        <f>B_NettoSollAZ</f>
        <v>Netto-SOLL-Arbeitszeit</v>
      </c>
      <c r="C15" s="826"/>
      <c r="D15" s="245">
        <f>ROUND(D16-D19,2)</f>
        <v>8.4</v>
      </c>
      <c r="E15" s="245">
        <f t="shared" ref="E15:AE15" si="4">ROUND(E16-E19,2)</f>
        <v>8.4</v>
      </c>
      <c r="F15" s="245">
        <f t="shared" si="4"/>
        <v>8.4</v>
      </c>
      <c r="G15" s="245">
        <f t="shared" si="4"/>
        <v>8.4</v>
      </c>
      <c r="H15" s="245">
        <f t="shared" si="4"/>
        <v>0</v>
      </c>
      <c r="I15" s="245">
        <f t="shared" si="4"/>
        <v>0</v>
      </c>
      <c r="J15" s="245">
        <f t="shared" si="4"/>
        <v>8.4</v>
      </c>
      <c r="K15" s="245">
        <f t="shared" si="4"/>
        <v>8.4</v>
      </c>
      <c r="L15" s="245">
        <f t="shared" si="4"/>
        <v>8.4</v>
      </c>
      <c r="M15" s="245">
        <f t="shared" si="4"/>
        <v>8.4</v>
      </c>
      <c r="N15" s="245">
        <f t="shared" si="4"/>
        <v>8.4</v>
      </c>
      <c r="O15" s="245">
        <f t="shared" si="4"/>
        <v>0</v>
      </c>
      <c r="P15" s="245">
        <f t="shared" si="4"/>
        <v>0</v>
      </c>
      <c r="Q15" s="245">
        <f t="shared" si="4"/>
        <v>8.4</v>
      </c>
      <c r="R15" s="245">
        <f t="shared" si="4"/>
        <v>8.4</v>
      </c>
      <c r="S15" s="245">
        <f t="shared" si="4"/>
        <v>8.4</v>
      </c>
      <c r="T15" s="245">
        <f t="shared" si="4"/>
        <v>8.4</v>
      </c>
      <c r="U15" s="245">
        <f t="shared" si="4"/>
        <v>8.4</v>
      </c>
      <c r="V15" s="245">
        <f t="shared" si="4"/>
        <v>0</v>
      </c>
      <c r="W15" s="245">
        <f t="shared" si="4"/>
        <v>0</v>
      </c>
      <c r="X15" s="245">
        <f t="shared" si="4"/>
        <v>8.4</v>
      </c>
      <c r="Y15" s="245">
        <f t="shared" si="4"/>
        <v>8.4</v>
      </c>
      <c r="Z15" s="245">
        <f t="shared" si="4"/>
        <v>8.4</v>
      </c>
      <c r="AA15" s="245">
        <f t="shared" si="4"/>
        <v>8.4</v>
      </c>
      <c r="AB15" s="245">
        <f t="shared" si="4"/>
        <v>8.4</v>
      </c>
      <c r="AC15" s="245">
        <f t="shared" si="4"/>
        <v>0</v>
      </c>
      <c r="AD15" s="245">
        <f t="shared" si="4"/>
        <v>0</v>
      </c>
      <c r="AE15" s="245">
        <f t="shared" si="4"/>
        <v>8.4</v>
      </c>
      <c r="AF15" s="245">
        <f>IF(AF$38=4,0,ROUND(AF16-AF19,2))</f>
        <v>8.4</v>
      </c>
      <c r="AG15" s="245">
        <f t="shared" ref="AG15:AH15" si="5">IF(AG$38=4,0,ROUND(AG16-AG19,2))</f>
        <v>8.4</v>
      </c>
      <c r="AH15" s="245">
        <f t="shared" si="5"/>
        <v>8.4</v>
      </c>
      <c r="AI15" s="247">
        <f>SUMIF($D$82:$AH$82,1,D15:AH15)</f>
        <v>193.20000000000007</v>
      </c>
      <c r="AJ15" s="248"/>
      <c r="AK15" s="58"/>
      <c r="AL15" s="56"/>
      <c r="AM15" s="10"/>
      <c r="AN15"/>
    </row>
    <row r="16" spans="1:40" s="3" customFormat="1" ht="22.7" customHeight="1" x14ac:dyDescent="0.2">
      <c r="A16" s="117"/>
      <c r="B16" s="352" t="str">
        <f>B_BruttoSollAZ</f>
        <v>Brutto-SOLL-Arb.zeit</v>
      </c>
      <c r="C16" s="826"/>
      <c r="D16" s="245">
        <f t="shared" ref="D16:AE16" si="6">VLOOKUP(D3,VSA_Kalender,16)</f>
        <v>8.4</v>
      </c>
      <c r="E16" s="245">
        <f t="shared" si="6"/>
        <v>8.4</v>
      </c>
      <c r="F16" s="245">
        <f t="shared" si="6"/>
        <v>8.4</v>
      </c>
      <c r="G16" s="245">
        <f t="shared" si="6"/>
        <v>8.4</v>
      </c>
      <c r="H16" s="245">
        <f t="shared" si="6"/>
        <v>0</v>
      </c>
      <c r="I16" s="245">
        <f t="shared" si="6"/>
        <v>0</v>
      </c>
      <c r="J16" s="245">
        <f t="shared" si="6"/>
        <v>8.4</v>
      </c>
      <c r="K16" s="245">
        <f t="shared" si="6"/>
        <v>8.4</v>
      </c>
      <c r="L16" s="245">
        <f t="shared" si="6"/>
        <v>8.4</v>
      </c>
      <c r="M16" s="245">
        <f t="shared" si="6"/>
        <v>8.4</v>
      </c>
      <c r="N16" s="245">
        <f t="shared" si="6"/>
        <v>8.4</v>
      </c>
      <c r="O16" s="245">
        <f t="shared" si="6"/>
        <v>0</v>
      </c>
      <c r="P16" s="245">
        <f t="shared" si="6"/>
        <v>0</v>
      </c>
      <c r="Q16" s="245">
        <f t="shared" si="6"/>
        <v>8.4</v>
      </c>
      <c r="R16" s="245">
        <f t="shared" si="6"/>
        <v>8.4</v>
      </c>
      <c r="S16" s="245">
        <f t="shared" si="6"/>
        <v>8.4</v>
      </c>
      <c r="T16" s="245">
        <f t="shared" si="6"/>
        <v>8.4</v>
      </c>
      <c r="U16" s="245">
        <f t="shared" si="6"/>
        <v>8.4</v>
      </c>
      <c r="V16" s="245">
        <f t="shared" si="6"/>
        <v>0</v>
      </c>
      <c r="W16" s="245">
        <f t="shared" si="6"/>
        <v>0</v>
      </c>
      <c r="X16" s="245">
        <f t="shared" si="6"/>
        <v>8.4</v>
      </c>
      <c r="Y16" s="245">
        <f t="shared" si="6"/>
        <v>8.4</v>
      </c>
      <c r="Z16" s="245">
        <f t="shared" si="6"/>
        <v>8.4</v>
      </c>
      <c r="AA16" s="245">
        <f t="shared" si="6"/>
        <v>8.4</v>
      </c>
      <c r="AB16" s="245">
        <f t="shared" si="6"/>
        <v>8.4</v>
      </c>
      <c r="AC16" s="245">
        <f t="shared" si="6"/>
        <v>0</v>
      </c>
      <c r="AD16" s="245">
        <f t="shared" si="6"/>
        <v>0</v>
      </c>
      <c r="AE16" s="245">
        <f t="shared" si="6"/>
        <v>8.4</v>
      </c>
      <c r="AF16" s="245">
        <f>IF(AF$38=4,0,VLOOKUP(AF3,VSA_Kalender,16))</f>
        <v>8.4</v>
      </c>
      <c r="AG16" s="245">
        <f>IF(AG$38=4,0,VLOOKUP(AG3,VSA_Kalender,16))</f>
        <v>8.4</v>
      </c>
      <c r="AH16" s="245">
        <f>IF(AH$38=4,0,VLOOKUP(AH3,VSA_Kalender,16))</f>
        <v>8.4</v>
      </c>
      <c r="AI16" s="247"/>
      <c r="AJ16" s="248"/>
      <c r="AK16" s="58"/>
      <c r="AL16" s="56"/>
      <c r="AM16" s="10"/>
      <c r="AN16"/>
    </row>
    <row r="17" spans="1:40" s="3" customFormat="1" ht="22.7" customHeight="1" x14ac:dyDescent="0.2">
      <c r="A17" s="117"/>
      <c r="B17" s="352" t="str">
        <f>B_MehrMinder</f>
        <v>Mehr-/Minderleistung</v>
      </c>
      <c r="C17" s="827"/>
      <c r="D17" s="245">
        <f t="shared" ref="D17:AH17" ca="1" si="7">(SL_BisDatum&gt;=D3)*ROUND(D14-D15,2)</f>
        <v>0</v>
      </c>
      <c r="E17" s="245">
        <f t="shared" ca="1" si="7"/>
        <v>0</v>
      </c>
      <c r="F17" s="245">
        <f t="shared" ca="1" si="7"/>
        <v>0</v>
      </c>
      <c r="G17" s="245">
        <f t="shared" ca="1" si="7"/>
        <v>0</v>
      </c>
      <c r="H17" s="245">
        <f t="shared" ca="1" si="7"/>
        <v>0</v>
      </c>
      <c r="I17" s="245">
        <f t="shared" ca="1" si="7"/>
        <v>0</v>
      </c>
      <c r="J17" s="245">
        <f t="shared" ca="1" si="7"/>
        <v>0</v>
      </c>
      <c r="K17" s="245">
        <f t="shared" ca="1" si="7"/>
        <v>0</v>
      </c>
      <c r="L17" s="245">
        <f t="shared" ca="1" si="7"/>
        <v>0</v>
      </c>
      <c r="M17" s="245">
        <f t="shared" ca="1" si="7"/>
        <v>0</v>
      </c>
      <c r="N17" s="245">
        <f t="shared" ca="1" si="7"/>
        <v>0</v>
      </c>
      <c r="O17" s="245">
        <f t="shared" ca="1" si="7"/>
        <v>0</v>
      </c>
      <c r="P17" s="245">
        <f t="shared" ca="1" si="7"/>
        <v>0</v>
      </c>
      <c r="Q17" s="245">
        <f t="shared" ca="1" si="7"/>
        <v>0</v>
      </c>
      <c r="R17" s="245">
        <f t="shared" ca="1" si="7"/>
        <v>0</v>
      </c>
      <c r="S17" s="245">
        <f t="shared" ca="1" si="7"/>
        <v>0</v>
      </c>
      <c r="T17" s="245">
        <f t="shared" ca="1" si="7"/>
        <v>0</v>
      </c>
      <c r="U17" s="245">
        <f t="shared" ca="1" si="7"/>
        <v>0</v>
      </c>
      <c r="V17" s="245">
        <f t="shared" ca="1" si="7"/>
        <v>0</v>
      </c>
      <c r="W17" s="245">
        <f t="shared" ca="1" si="7"/>
        <v>0</v>
      </c>
      <c r="X17" s="245">
        <f t="shared" ca="1" si="7"/>
        <v>0</v>
      </c>
      <c r="Y17" s="245">
        <f t="shared" ca="1" si="7"/>
        <v>0</v>
      </c>
      <c r="Z17" s="245">
        <f t="shared" ca="1" si="7"/>
        <v>0</v>
      </c>
      <c r="AA17" s="245">
        <f t="shared" ca="1" si="7"/>
        <v>0</v>
      </c>
      <c r="AB17" s="245">
        <f t="shared" ca="1" si="7"/>
        <v>0</v>
      </c>
      <c r="AC17" s="245">
        <f t="shared" ca="1" si="7"/>
        <v>0</v>
      </c>
      <c r="AD17" s="245">
        <f t="shared" ca="1" si="7"/>
        <v>0</v>
      </c>
      <c r="AE17" s="245">
        <f t="shared" ca="1" si="7"/>
        <v>0</v>
      </c>
      <c r="AF17" s="245">
        <f t="shared" ca="1" si="7"/>
        <v>0</v>
      </c>
      <c r="AG17" s="245">
        <f t="shared" ca="1" si="7"/>
        <v>0</v>
      </c>
      <c r="AH17" s="245">
        <f t="shared" ca="1" si="7"/>
        <v>0</v>
      </c>
      <c r="AI17" s="249" t="str">
        <f>B_Total</f>
        <v>Total</v>
      </c>
      <c r="AJ17" s="250" t="str">
        <f>B_Vortrag</f>
        <v>Vortrag</v>
      </c>
      <c r="AK17" s="58"/>
      <c r="AL17" s="56"/>
      <c r="AM17" s="10"/>
      <c r="AN17" s="10"/>
    </row>
    <row r="18" spans="1:40" s="3" customFormat="1" ht="22.7" customHeight="1" x14ac:dyDescent="0.2">
      <c r="A18" s="117"/>
      <c r="B18" s="353" t="str">
        <f>B_AZSaldo</f>
        <v>AZ - Saldo</v>
      </c>
      <c r="C18" s="246">
        <f ca="1">VLOOKUP(ROW(),VSA_Uebertrag,$A$1+3)</f>
        <v>-50.4</v>
      </c>
      <c r="D18" s="245">
        <f t="shared" ref="D18:AH18" ca="1" si="8">IFERROR((C18+D17)*(D3&lt;=SL_BisDatum)*VLOOKUP(D3,VSA_Kalender,21,FALSE),0)</f>
        <v>0</v>
      </c>
      <c r="E18" s="245">
        <f t="shared" ca="1" si="8"/>
        <v>0</v>
      </c>
      <c r="F18" s="245">
        <f t="shared" ca="1" si="8"/>
        <v>0</v>
      </c>
      <c r="G18" s="245">
        <f t="shared" ca="1" si="8"/>
        <v>0</v>
      </c>
      <c r="H18" s="245">
        <f t="shared" ca="1" si="8"/>
        <v>0</v>
      </c>
      <c r="I18" s="245">
        <f t="shared" ca="1" si="8"/>
        <v>0</v>
      </c>
      <c r="J18" s="245">
        <f t="shared" ca="1" si="8"/>
        <v>0</v>
      </c>
      <c r="K18" s="245">
        <f t="shared" ca="1" si="8"/>
        <v>0</v>
      </c>
      <c r="L18" s="245">
        <f t="shared" ca="1" si="8"/>
        <v>0</v>
      </c>
      <c r="M18" s="245">
        <f t="shared" ca="1" si="8"/>
        <v>0</v>
      </c>
      <c r="N18" s="245">
        <f t="shared" ca="1" si="8"/>
        <v>0</v>
      </c>
      <c r="O18" s="245">
        <f t="shared" ca="1" si="8"/>
        <v>0</v>
      </c>
      <c r="P18" s="245">
        <f t="shared" ca="1" si="8"/>
        <v>0</v>
      </c>
      <c r="Q18" s="245">
        <f t="shared" ca="1" si="8"/>
        <v>0</v>
      </c>
      <c r="R18" s="245">
        <f t="shared" ca="1" si="8"/>
        <v>0</v>
      </c>
      <c r="S18" s="245">
        <f t="shared" ca="1" si="8"/>
        <v>0</v>
      </c>
      <c r="T18" s="245">
        <f t="shared" ca="1" si="8"/>
        <v>0</v>
      </c>
      <c r="U18" s="245">
        <f t="shared" ca="1" si="8"/>
        <v>0</v>
      </c>
      <c r="V18" s="245">
        <f t="shared" ca="1" si="8"/>
        <v>0</v>
      </c>
      <c r="W18" s="245">
        <f t="shared" ca="1" si="8"/>
        <v>0</v>
      </c>
      <c r="X18" s="245">
        <f t="shared" ca="1" si="8"/>
        <v>0</v>
      </c>
      <c r="Y18" s="245">
        <f t="shared" ca="1" si="8"/>
        <v>0</v>
      </c>
      <c r="Z18" s="245">
        <f t="shared" ca="1" si="8"/>
        <v>0</v>
      </c>
      <c r="AA18" s="245">
        <f t="shared" ca="1" si="8"/>
        <v>0</v>
      </c>
      <c r="AB18" s="245">
        <f t="shared" ca="1" si="8"/>
        <v>0</v>
      </c>
      <c r="AC18" s="245">
        <f t="shared" ca="1" si="8"/>
        <v>0</v>
      </c>
      <c r="AD18" s="245">
        <f t="shared" ca="1" si="8"/>
        <v>0</v>
      </c>
      <c r="AE18" s="245">
        <f t="shared" ca="1" si="8"/>
        <v>0</v>
      </c>
      <c r="AF18" s="245">
        <f t="shared" ca="1" si="8"/>
        <v>0</v>
      </c>
      <c r="AG18" s="245">
        <f t="shared" ca="1" si="8"/>
        <v>0</v>
      </c>
      <c r="AH18" s="245">
        <f t="shared" ca="1" si="8"/>
        <v>0</v>
      </c>
      <c r="AI18" s="245"/>
      <c r="AJ18" s="251">
        <f ca="1">SUMIF($D$82:$AH$82,1,D17:AH17)+C18</f>
        <v>-50.4</v>
      </c>
      <c r="AK18" s="58"/>
      <c r="AL18" s="56"/>
      <c r="AM18" s="10"/>
      <c r="AN18"/>
    </row>
    <row r="19" spans="1:40" s="3" customFormat="1" ht="22.7" customHeight="1" x14ac:dyDescent="0.2">
      <c r="A19" s="117"/>
      <c r="B19" s="353" t="str">
        <f>B_FTA</f>
        <v>Feiertagsanspruch</v>
      </c>
      <c r="C19" s="246">
        <v>0</v>
      </c>
      <c r="D19" s="350">
        <f t="shared" ref="D19:AE19" si="9">VLOOKUP(D3,VSA_Kalender,14)</f>
        <v>0</v>
      </c>
      <c r="E19" s="350">
        <f t="shared" si="9"/>
        <v>0</v>
      </c>
      <c r="F19" s="350">
        <f t="shared" si="9"/>
        <v>0</v>
      </c>
      <c r="G19" s="350">
        <f t="shared" si="9"/>
        <v>0</v>
      </c>
      <c r="H19" s="350">
        <f t="shared" si="9"/>
        <v>0</v>
      </c>
      <c r="I19" s="350">
        <f t="shared" si="9"/>
        <v>0</v>
      </c>
      <c r="J19" s="350">
        <f t="shared" si="9"/>
        <v>0</v>
      </c>
      <c r="K19" s="350">
        <f t="shared" si="9"/>
        <v>0</v>
      </c>
      <c r="L19" s="350">
        <f t="shared" si="9"/>
        <v>0</v>
      </c>
      <c r="M19" s="350">
        <f t="shared" si="9"/>
        <v>0</v>
      </c>
      <c r="N19" s="350">
        <f t="shared" si="9"/>
        <v>0</v>
      </c>
      <c r="O19" s="350">
        <f t="shared" si="9"/>
        <v>0</v>
      </c>
      <c r="P19" s="350">
        <f t="shared" si="9"/>
        <v>0</v>
      </c>
      <c r="Q19" s="350">
        <f t="shared" si="9"/>
        <v>0</v>
      </c>
      <c r="R19" s="350">
        <f t="shared" si="9"/>
        <v>0</v>
      </c>
      <c r="S19" s="350">
        <f t="shared" si="9"/>
        <v>0</v>
      </c>
      <c r="T19" s="350">
        <f t="shared" si="9"/>
        <v>0</v>
      </c>
      <c r="U19" s="350">
        <f t="shared" si="9"/>
        <v>0</v>
      </c>
      <c r="V19" s="350">
        <f t="shared" si="9"/>
        <v>0</v>
      </c>
      <c r="W19" s="350">
        <f t="shared" si="9"/>
        <v>0</v>
      </c>
      <c r="X19" s="350">
        <f t="shared" si="9"/>
        <v>0</v>
      </c>
      <c r="Y19" s="350">
        <f t="shared" si="9"/>
        <v>0</v>
      </c>
      <c r="Z19" s="350">
        <f t="shared" si="9"/>
        <v>0</v>
      </c>
      <c r="AA19" s="350">
        <f t="shared" si="9"/>
        <v>0</v>
      </c>
      <c r="AB19" s="350">
        <f t="shared" si="9"/>
        <v>0</v>
      </c>
      <c r="AC19" s="350">
        <f t="shared" si="9"/>
        <v>0</v>
      </c>
      <c r="AD19" s="350">
        <f t="shared" si="9"/>
        <v>0</v>
      </c>
      <c r="AE19" s="350">
        <f t="shared" si="9"/>
        <v>0</v>
      </c>
      <c r="AF19" s="351">
        <f>IF(AF$38=4,0,VLOOKUP(AF3,VSA_Kalender,14))</f>
        <v>0</v>
      </c>
      <c r="AG19" s="351">
        <f>IF(AG$38=4,0,VLOOKUP(AG3,VSA_Kalender,14))</f>
        <v>0</v>
      </c>
      <c r="AH19" s="351">
        <f>IF(AH$38=4,0,VLOOKUP(AH3,VSA_Kalender,14))</f>
        <v>0</v>
      </c>
      <c r="AI19" s="247">
        <f>SUM(D19:AH19)</f>
        <v>0</v>
      </c>
      <c r="AJ19" s="357"/>
      <c r="AK19" s="61"/>
      <c r="AL19" s="56"/>
      <c r="AM19" s="10"/>
      <c r="AN19" s="10"/>
    </row>
    <row r="20" spans="1:40" s="3" customFormat="1" ht="22.7" customHeight="1" x14ac:dyDescent="0.2">
      <c r="A20" s="117"/>
      <c r="B20" s="353" t="str">
        <f>B_Ferien</f>
        <v>Ferien</v>
      </c>
      <c r="C20" s="246">
        <f t="shared" ref="C20:C36" si="10">VLOOKUP(ROW(),VSA_Uebertrag,$A$1+3)</f>
        <v>0</v>
      </c>
      <c r="D20" s="314"/>
      <c r="E20" s="314"/>
      <c r="F20" s="314"/>
      <c r="G20" s="314"/>
      <c r="H20" s="314"/>
      <c r="I20" s="314"/>
      <c r="J20" s="314"/>
      <c r="K20" s="314"/>
      <c r="L20" s="314"/>
      <c r="M20" s="314"/>
      <c r="N20" s="314"/>
      <c r="O20" s="314"/>
      <c r="P20" s="314"/>
      <c r="Q20" s="314"/>
      <c r="R20" s="314"/>
      <c r="S20" s="314"/>
      <c r="T20" s="314"/>
      <c r="U20" s="314"/>
      <c r="V20" s="314"/>
      <c r="W20" s="314"/>
      <c r="X20" s="314"/>
      <c r="Y20" s="314"/>
      <c r="Z20" s="314"/>
      <c r="AA20" s="314"/>
      <c r="AB20" s="314"/>
      <c r="AC20" s="314"/>
      <c r="AD20" s="314"/>
      <c r="AE20" s="314"/>
      <c r="AF20" s="314"/>
      <c r="AG20" s="314"/>
      <c r="AH20" s="314"/>
      <c r="AI20" s="247">
        <f t="shared" ref="AI20:AI35" si="11">SUMIF($D$82:$AH$82,1,D20:AH20)</f>
        <v>0</v>
      </c>
      <c r="AJ20" s="252">
        <f>ROUND(C20-AI20,2)</f>
        <v>0</v>
      </c>
      <c r="AK20" s="818" t="s">
        <v>57</v>
      </c>
      <c r="AL20" s="56"/>
      <c r="AM20" s="10"/>
      <c r="AN20" s="10"/>
    </row>
    <row r="21" spans="1:40" s="3" customFormat="1" ht="22.7" customHeight="1" x14ac:dyDescent="0.2">
      <c r="A21" s="117"/>
      <c r="B21" s="353" t="str">
        <f>B_KompAZ</f>
        <v>Kompensation Arbeitstage</v>
      </c>
      <c r="C21" s="255">
        <f t="shared" si="10"/>
        <v>0</v>
      </c>
      <c r="D21" s="324"/>
      <c r="E21" s="324"/>
      <c r="F21" s="324"/>
      <c r="G21" s="324"/>
      <c r="H21" s="324"/>
      <c r="I21" s="324"/>
      <c r="J21" s="324"/>
      <c r="K21" s="324"/>
      <c r="L21" s="324"/>
      <c r="M21" s="324"/>
      <c r="N21" s="324"/>
      <c r="O21" s="324"/>
      <c r="P21" s="324"/>
      <c r="Q21" s="324"/>
      <c r="R21" s="324"/>
      <c r="S21" s="324"/>
      <c r="T21" s="324"/>
      <c r="U21" s="324"/>
      <c r="V21" s="324"/>
      <c r="W21" s="324"/>
      <c r="X21" s="324"/>
      <c r="Y21" s="324"/>
      <c r="Z21" s="324"/>
      <c r="AA21" s="324"/>
      <c r="AB21" s="324"/>
      <c r="AC21" s="324"/>
      <c r="AD21" s="324"/>
      <c r="AE21" s="324"/>
      <c r="AF21" s="324"/>
      <c r="AG21" s="324"/>
      <c r="AH21" s="324"/>
      <c r="AI21" s="253">
        <f t="shared" si="11"/>
        <v>0</v>
      </c>
      <c r="AJ21" s="254">
        <f>ROUND(A21+C21-AI21,0)</f>
        <v>0</v>
      </c>
      <c r="AK21" s="819"/>
      <c r="AL21" s="56"/>
      <c r="AM21" s="10"/>
      <c r="AN21" s="10"/>
    </row>
    <row r="22" spans="1:40" s="3" customFormat="1" ht="22.7" customHeight="1" x14ac:dyDescent="0.2">
      <c r="A22" s="117"/>
      <c r="B22" s="354" t="str">
        <f>B_Arzt</f>
        <v>Arztbesuch</v>
      </c>
      <c r="C22" s="246">
        <f t="shared" si="10"/>
        <v>0</v>
      </c>
      <c r="D22" s="314"/>
      <c r="E22" s="314"/>
      <c r="F22" s="314"/>
      <c r="G22" s="314"/>
      <c r="H22" s="314"/>
      <c r="I22" s="314"/>
      <c r="J22" s="314"/>
      <c r="K22" s="314"/>
      <c r="L22" s="314"/>
      <c r="M22" s="314"/>
      <c r="N22" s="314"/>
      <c r="O22" s="314"/>
      <c r="P22" s="314"/>
      <c r="Q22" s="314"/>
      <c r="R22" s="314"/>
      <c r="S22" s="314"/>
      <c r="T22" s="314"/>
      <c r="U22" s="314"/>
      <c r="V22" s="314"/>
      <c r="W22" s="314"/>
      <c r="X22" s="314"/>
      <c r="Y22" s="314"/>
      <c r="Z22" s="314"/>
      <c r="AA22" s="314"/>
      <c r="AB22" s="314"/>
      <c r="AC22" s="314"/>
      <c r="AD22" s="314"/>
      <c r="AE22" s="314"/>
      <c r="AF22" s="314"/>
      <c r="AG22" s="314"/>
      <c r="AH22" s="314"/>
      <c r="AI22" s="247">
        <f t="shared" si="11"/>
        <v>0</v>
      </c>
      <c r="AJ22" s="252">
        <f>ROUND(A22+C22+AI22,2)</f>
        <v>0</v>
      </c>
      <c r="AK22" s="819" t="s">
        <v>120</v>
      </c>
      <c r="AL22" s="56"/>
      <c r="AM22" s="10"/>
      <c r="AN22" s="10"/>
    </row>
    <row r="23" spans="1:40" s="3" customFormat="1" ht="22.7" customHeight="1" x14ac:dyDescent="0.2">
      <c r="A23" s="117"/>
      <c r="B23" s="353" t="str">
        <f>B_Krank</f>
        <v>Krankheit</v>
      </c>
      <c r="C23" s="246">
        <f t="shared" si="10"/>
        <v>0</v>
      </c>
      <c r="D23" s="314"/>
      <c r="E23" s="314"/>
      <c r="F23" s="314"/>
      <c r="G23" s="314"/>
      <c r="H23" s="314"/>
      <c r="I23" s="314"/>
      <c r="J23" s="314"/>
      <c r="K23" s="314"/>
      <c r="L23" s="314"/>
      <c r="M23" s="314"/>
      <c r="N23" s="314"/>
      <c r="O23" s="314"/>
      <c r="P23" s="314"/>
      <c r="Q23" s="314"/>
      <c r="R23" s="314"/>
      <c r="S23" s="314"/>
      <c r="T23" s="314"/>
      <c r="U23" s="314"/>
      <c r="V23" s="314"/>
      <c r="W23" s="314"/>
      <c r="X23" s="314"/>
      <c r="Y23" s="314"/>
      <c r="Z23" s="314"/>
      <c r="AA23" s="314"/>
      <c r="AB23" s="314"/>
      <c r="AC23" s="314"/>
      <c r="AD23" s="314"/>
      <c r="AE23" s="314"/>
      <c r="AF23" s="314"/>
      <c r="AG23" s="314"/>
      <c r="AH23" s="314"/>
      <c r="AI23" s="247">
        <f t="shared" si="11"/>
        <v>0</v>
      </c>
      <c r="AJ23" s="252">
        <f t="shared" ref="AJ23:AJ35" si="12">ROUND(A23+C23+AI23,2)</f>
        <v>0</v>
      </c>
      <c r="AK23" s="819"/>
      <c r="AL23" s="56"/>
      <c r="AM23" s="10"/>
      <c r="AN23" s="10"/>
    </row>
    <row r="24" spans="1:40" s="3" customFormat="1" ht="22.7" customHeight="1" x14ac:dyDescent="0.2">
      <c r="A24" s="117"/>
      <c r="B24" s="353" t="str">
        <f>B_BU</f>
        <v>Berufsunfall</v>
      </c>
      <c r="C24" s="246">
        <f t="shared" si="10"/>
        <v>0</v>
      </c>
      <c r="D24" s="314"/>
      <c r="E24" s="314"/>
      <c r="F24" s="314"/>
      <c r="G24" s="314"/>
      <c r="H24" s="314"/>
      <c r="I24" s="314"/>
      <c r="J24" s="314"/>
      <c r="K24" s="314"/>
      <c r="L24" s="314"/>
      <c r="M24" s="314"/>
      <c r="N24" s="314"/>
      <c r="O24" s="314"/>
      <c r="P24" s="314"/>
      <c r="Q24" s="314"/>
      <c r="R24" s="314"/>
      <c r="S24" s="314"/>
      <c r="T24" s="314"/>
      <c r="U24" s="314"/>
      <c r="V24" s="314"/>
      <c r="W24" s="314"/>
      <c r="X24" s="314"/>
      <c r="Y24" s="314"/>
      <c r="Z24" s="314"/>
      <c r="AA24" s="314"/>
      <c r="AB24" s="314"/>
      <c r="AC24" s="314"/>
      <c r="AD24" s="314"/>
      <c r="AE24" s="314"/>
      <c r="AF24" s="314"/>
      <c r="AG24" s="314"/>
      <c r="AH24" s="314"/>
      <c r="AI24" s="247">
        <f t="shared" si="11"/>
        <v>0</v>
      </c>
      <c r="AJ24" s="252">
        <f t="shared" si="12"/>
        <v>0</v>
      </c>
      <c r="AK24" s="819"/>
      <c r="AL24" s="56"/>
      <c r="AM24" s="10"/>
      <c r="AN24" s="10"/>
    </row>
    <row r="25" spans="1:40" s="3" customFormat="1" ht="22.7" customHeight="1" x14ac:dyDescent="0.2">
      <c r="A25" s="117"/>
      <c r="B25" s="353" t="str">
        <f>B_NBU</f>
        <v>Nichtberufsunfall</v>
      </c>
      <c r="C25" s="246">
        <f t="shared" si="10"/>
        <v>0</v>
      </c>
      <c r="D25" s="314"/>
      <c r="E25" s="314"/>
      <c r="F25" s="314"/>
      <c r="G25" s="314"/>
      <c r="H25" s="314"/>
      <c r="I25" s="314"/>
      <c r="J25" s="314"/>
      <c r="K25" s="314"/>
      <c r="L25" s="314"/>
      <c r="M25" s="314"/>
      <c r="N25" s="314"/>
      <c r="O25" s="314"/>
      <c r="P25" s="314"/>
      <c r="Q25" s="314"/>
      <c r="R25" s="314"/>
      <c r="S25" s="314"/>
      <c r="T25" s="314"/>
      <c r="U25" s="314"/>
      <c r="V25" s="314"/>
      <c r="W25" s="314"/>
      <c r="X25" s="314"/>
      <c r="Y25" s="314"/>
      <c r="Z25" s="314"/>
      <c r="AA25" s="314"/>
      <c r="AB25" s="314"/>
      <c r="AC25" s="314"/>
      <c r="AD25" s="314"/>
      <c r="AE25" s="314"/>
      <c r="AF25" s="314"/>
      <c r="AG25" s="314"/>
      <c r="AH25" s="314"/>
      <c r="AI25" s="247">
        <f t="shared" si="11"/>
        <v>0</v>
      </c>
      <c r="AJ25" s="252">
        <f t="shared" si="12"/>
        <v>0</v>
      </c>
      <c r="AK25" s="819"/>
      <c r="AL25" s="56"/>
      <c r="AM25" s="10"/>
      <c r="AN25" s="10"/>
    </row>
    <row r="26" spans="1:40" s="3" customFormat="1" ht="22.7" customHeight="1" x14ac:dyDescent="0.2">
      <c r="A26" s="117"/>
      <c r="B26" s="353" t="str">
        <f>B_MilZiv</f>
        <v>Militär / Zivilschutz</v>
      </c>
      <c r="C26" s="246">
        <f t="shared" si="10"/>
        <v>0</v>
      </c>
      <c r="D26" s="314"/>
      <c r="E26" s="314"/>
      <c r="F26" s="314"/>
      <c r="G26" s="314"/>
      <c r="H26" s="314"/>
      <c r="I26" s="314"/>
      <c r="J26" s="314"/>
      <c r="K26" s="314"/>
      <c r="L26" s="314"/>
      <c r="M26" s="314"/>
      <c r="N26" s="314"/>
      <c r="O26" s="314"/>
      <c r="P26" s="314"/>
      <c r="Q26" s="314"/>
      <c r="R26" s="314"/>
      <c r="S26" s="314"/>
      <c r="T26" s="314"/>
      <c r="U26" s="314"/>
      <c r="V26" s="314"/>
      <c r="W26" s="314"/>
      <c r="X26" s="314"/>
      <c r="Y26" s="314"/>
      <c r="Z26" s="314"/>
      <c r="AA26" s="314"/>
      <c r="AB26" s="314"/>
      <c r="AC26" s="314"/>
      <c r="AD26" s="314"/>
      <c r="AE26" s="314"/>
      <c r="AF26" s="314"/>
      <c r="AG26" s="314"/>
      <c r="AH26" s="314"/>
      <c r="AI26" s="247">
        <f t="shared" si="11"/>
        <v>0</v>
      </c>
      <c r="AJ26" s="252">
        <f t="shared" si="12"/>
        <v>0</v>
      </c>
      <c r="AK26" s="819"/>
      <c r="AL26" s="56"/>
      <c r="AM26" s="10"/>
      <c r="AN26" s="10"/>
    </row>
    <row r="27" spans="1:40" s="3" customFormat="1" ht="22.7" customHeight="1" x14ac:dyDescent="0.2">
      <c r="A27" s="117"/>
      <c r="B27" s="353" t="str">
        <f>B_UUB</f>
        <v>Unbezahlter Urlaub</v>
      </c>
      <c r="C27" s="246">
        <f t="shared" si="10"/>
        <v>0</v>
      </c>
      <c r="D27" s="314"/>
      <c r="E27" s="314"/>
      <c r="F27" s="314"/>
      <c r="G27" s="314"/>
      <c r="H27" s="314"/>
      <c r="I27" s="314"/>
      <c r="J27" s="314"/>
      <c r="K27" s="314"/>
      <c r="L27" s="314"/>
      <c r="M27" s="314"/>
      <c r="N27" s="314"/>
      <c r="O27" s="314"/>
      <c r="P27" s="314"/>
      <c r="Q27" s="314"/>
      <c r="R27" s="314"/>
      <c r="S27" s="314"/>
      <c r="T27" s="314"/>
      <c r="U27" s="314"/>
      <c r="V27" s="314"/>
      <c r="W27" s="314"/>
      <c r="X27" s="314"/>
      <c r="Y27" s="314"/>
      <c r="Z27" s="314"/>
      <c r="AA27" s="314"/>
      <c r="AB27" s="314"/>
      <c r="AC27" s="314"/>
      <c r="AD27" s="314"/>
      <c r="AE27" s="314"/>
      <c r="AF27" s="314"/>
      <c r="AG27" s="314"/>
      <c r="AH27" s="314"/>
      <c r="AI27" s="247">
        <f t="shared" si="11"/>
        <v>0</v>
      </c>
      <c r="AJ27" s="252">
        <f>ROUND(A27+C27-AI27,2)</f>
        <v>0</v>
      </c>
      <c r="AK27" s="819" t="s">
        <v>57</v>
      </c>
      <c r="AL27" s="56"/>
      <c r="AM27" s="10"/>
      <c r="AN27" s="10"/>
    </row>
    <row r="28" spans="1:40" s="3" customFormat="1" ht="22.7" customHeight="1" x14ac:dyDescent="0.2">
      <c r="A28" s="117"/>
      <c r="B28" s="353" t="str">
        <f>B_UB</f>
        <v>Bezahlter Urlaub</v>
      </c>
      <c r="C28" s="246">
        <f t="shared" si="10"/>
        <v>0</v>
      </c>
      <c r="D28" s="314"/>
      <c r="E28" s="314"/>
      <c r="F28" s="314"/>
      <c r="G28" s="314"/>
      <c r="H28" s="314"/>
      <c r="I28" s="314"/>
      <c r="J28" s="314"/>
      <c r="K28" s="314"/>
      <c r="L28" s="314"/>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247">
        <f t="shared" si="11"/>
        <v>0</v>
      </c>
      <c r="AJ28" s="252">
        <f t="shared" ref="AJ28:AJ30" si="13">ROUND(A28+C28-AI28,2)</f>
        <v>0</v>
      </c>
      <c r="AK28" s="819"/>
      <c r="AL28" s="56"/>
      <c r="AM28" s="10"/>
      <c r="AN28"/>
    </row>
    <row r="29" spans="1:40" s="3" customFormat="1" ht="22.7" customHeight="1" x14ac:dyDescent="0.2">
      <c r="A29" s="117"/>
      <c r="B29" s="353" t="str">
        <f>B_NebenB</f>
        <v>Nebenbeschäftigung</v>
      </c>
      <c r="C29" s="246">
        <f t="shared" si="10"/>
        <v>0</v>
      </c>
      <c r="D29" s="314"/>
      <c r="E29" s="314"/>
      <c r="F29" s="314"/>
      <c r="G29" s="314"/>
      <c r="H29" s="314"/>
      <c r="I29" s="314"/>
      <c r="J29" s="314"/>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14"/>
      <c r="AH29" s="314"/>
      <c r="AI29" s="247">
        <f t="shared" si="11"/>
        <v>0</v>
      </c>
      <c r="AJ29" s="252">
        <f t="shared" si="13"/>
        <v>0</v>
      </c>
      <c r="AK29" s="819"/>
      <c r="AL29" s="56"/>
      <c r="AM29" s="10"/>
      <c r="AN29" s="10"/>
    </row>
    <row r="30" spans="1:40" s="3" customFormat="1" ht="22.7" customHeight="1" x14ac:dyDescent="0.2">
      <c r="A30" s="117"/>
      <c r="B30" s="353" t="str">
        <f>B_DAG</f>
        <v>D A G</v>
      </c>
      <c r="C30" s="246">
        <f t="shared" si="10"/>
        <v>0</v>
      </c>
      <c r="D30" s="314"/>
      <c r="E30" s="314"/>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247">
        <f t="shared" si="11"/>
        <v>0</v>
      </c>
      <c r="AJ30" s="252">
        <f t="shared" si="13"/>
        <v>0</v>
      </c>
      <c r="AK30" s="820"/>
      <c r="AL30" s="56"/>
      <c r="AM30" s="10"/>
      <c r="AN30" s="10"/>
    </row>
    <row r="31" spans="1:40" s="3" customFormat="1" ht="22.7" customHeight="1" x14ac:dyDescent="0.2">
      <c r="A31" s="117"/>
      <c r="B31" s="353" t="str">
        <f>B_Divers</f>
        <v>Diverses</v>
      </c>
      <c r="C31" s="246">
        <f t="shared" si="10"/>
        <v>0</v>
      </c>
      <c r="D31" s="314"/>
      <c r="E31" s="314"/>
      <c r="F31" s="314"/>
      <c r="G31" s="314"/>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247">
        <f t="shared" si="11"/>
        <v>0</v>
      </c>
      <c r="AJ31" s="252">
        <f t="shared" si="12"/>
        <v>0</v>
      </c>
      <c r="AK31" s="815" t="s">
        <v>120</v>
      </c>
      <c r="AL31" s="56"/>
      <c r="AM31" s="10"/>
      <c r="AN31" s="10"/>
    </row>
    <row r="32" spans="1:40" s="3" customFormat="1" ht="22.7" customHeight="1" x14ac:dyDescent="0.2">
      <c r="A32" s="117"/>
      <c r="B32" s="353" t="str">
        <f>B_FamPersErg</f>
        <v>Fam./pers. Ereignisse</v>
      </c>
      <c r="C32" s="246">
        <f t="shared" si="10"/>
        <v>0</v>
      </c>
      <c r="D32" s="31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247">
        <f t="shared" si="11"/>
        <v>0</v>
      </c>
      <c r="AJ32" s="252">
        <f t="shared" si="12"/>
        <v>0</v>
      </c>
      <c r="AK32" s="816"/>
      <c r="AL32" s="56"/>
      <c r="AM32" s="10"/>
      <c r="AN32" s="10"/>
    </row>
    <row r="33" spans="1:40" s="3" customFormat="1" ht="22.7" customHeight="1" x14ac:dyDescent="0.2">
      <c r="A33" s="117"/>
      <c r="B33" s="353" t="str">
        <f>B_FZ1</f>
        <v>freie Zeile 1</v>
      </c>
      <c r="C33" s="246">
        <f t="shared" si="10"/>
        <v>0</v>
      </c>
      <c r="D33" s="314"/>
      <c r="E33" s="314"/>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314"/>
      <c r="AI33" s="247">
        <f t="shared" si="11"/>
        <v>0</v>
      </c>
      <c r="AJ33" s="252">
        <f t="shared" si="12"/>
        <v>0</v>
      </c>
      <c r="AK33" s="816"/>
      <c r="AL33" s="56"/>
      <c r="AM33" s="10"/>
      <c r="AN33" s="10"/>
    </row>
    <row r="34" spans="1:40" s="3" customFormat="1" ht="22.7" customHeight="1" x14ac:dyDescent="0.2">
      <c r="A34" s="117"/>
      <c r="B34" s="353" t="str">
        <f>B_FZ2</f>
        <v>freie Zeile 2</v>
      </c>
      <c r="C34" s="246">
        <f t="shared" si="10"/>
        <v>0</v>
      </c>
      <c r="D34" s="314"/>
      <c r="E34" s="314"/>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4"/>
      <c r="AI34" s="247">
        <f t="shared" si="11"/>
        <v>0</v>
      </c>
      <c r="AJ34" s="252">
        <f t="shared" si="12"/>
        <v>0</v>
      </c>
      <c r="AK34" s="816"/>
      <c r="AL34" s="56"/>
      <c r="AM34" s="10"/>
      <c r="AN34" s="10"/>
    </row>
    <row r="35" spans="1:40" s="3" customFormat="1" ht="22.7" customHeight="1" thickBot="1" x14ac:dyDescent="0.25">
      <c r="A35" s="117"/>
      <c r="B35" s="364" t="str">
        <f>B_WB</f>
        <v>Weiterbildung</v>
      </c>
      <c r="C35" s="365">
        <f t="shared" si="10"/>
        <v>0</v>
      </c>
      <c r="D35" s="366"/>
      <c r="E35" s="366"/>
      <c r="F35" s="366"/>
      <c r="G35" s="366"/>
      <c r="H35" s="366"/>
      <c r="I35" s="366"/>
      <c r="J35" s="366"/>
      <c r="K35" s="366"/>
      <c r="L35" s="366"/>
      <c r="M35" s="366"/>
      <c r="N35" s="366"/>
      <c r="O35" s="366"/>
      <c r="P35" s="366"/>
      <c r="Q35" s="366"/>
      <c r="R35" s="366"/>
      <c r="S35" s="366"/>
      <c r="T35" s="366"/>
      <c r="U35" s="366"/>
      <c r="V35" s="366"/>
      <c r="W35" s="366"/>
      <c r="X35" s="366"/>
      <c r="Y35" s="366"/>
      <c r="Z35" s="366"/>
      <c r="AA35" s="366"/>
      <c r="AB35" s="366"/>
      <c r="AC35" s="366"/>
      <c r="AD35" s="366"/>
      <c r="AE35" s="366"/>
      <c r="AF35" s="366"/>
      <c r="AG35" s="366"/>
      <c r="AH35" s="366"/>
      <c r="AI35" s="367">
        <f t="shared" si="11"/>
        <v>0</v>
      </c>
      <c r="AJ35" s="368">
        <f t="shared" si="12"/>
        <v>0</v>
      </c>
      <c r="AK35" s="817"/>
      <c r="AL35" s="56"/>
      <c r="AM35" s="10"/>
      <c r="AN35" s="10"/>
    </row>
    <row r="36" spans="1:40" s="3" customFormat="1" ht="22.7" hidden="1" customHeight="1" thickBot="1" x14ac:dyDescent="0.25">
      <c r="A36" s="117"/>
      <c r="B36" s="821" t="str">
        <f>B_FEL</f>
        <v>frei einsetzbare Lekt.</v>
      </c>
      <c r="C36" s="822">
        <f t="shared" si="10"/>
        <v>0</v>
      </c>
      <c r="D36" s="120"/>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316"/>
      <c r="AI36" s="319">
        <f>SUM(D36:AH36)</f>
        <v>0</v>
      </c>
      <c r="AJ36" s="3">
        <f>ROUND(C36-AI36,0)</f>
        <v>0</v>
      </c>
      <c r="AK36" s="58"/>
      <c r="AL36" s="56"/>
      <c r="AM36" s="10"/>
      <c r="AN36" s="10"/>
    </row>
    <row r="37" spans="1:40" s="3" customFormat="1" ht="23.25" hidden="1" customHeight="1" x14ac:dyDescent="0.2">
      <c r="A37" s="117"/>
      <c r="B37" s="25"/>
      <c r="C37" s="1"/>
      <c r="D37" s="137">
        <v>1</v>
      </c>
      <c r="E37" s="137">
        <v>2</v>
      </c>
      <c r="F37" s="137">
        <v>3</v>
      </c>
      <c r="G37" s="137">
        <v>4</v>
      </c>
      <c r="H37" s="137">
        <v>5</v>
      </c>
      <c r="I37" s="137">
        <v>6</v>
      </c>
      <c r="J37" s="137">
        <v>7</v>
      </c>
      <c r="K37" s="137">
        <v>8</v>
      </c>
      <c r="L37" s="137">
        <v>9</v>
      </c>
      <c r="M37" s="137">
        <v>10</v>
      </c>
      <c r="N37" s="137">
        <v>11</v>
      </c>
      <c r="O37" s="137">
        <v>12</v>
      </c>
      <c r="P37" s="137">
        <v>13</v>
      </c>
      <c r="Q37" s="137">
        <v>14</v>
      </c>
      <c r="R37" s="137">
        <v>15</v>
      </c>
      <c r="S37" s="137">
        <v>16</v>
      </c>
      <c r="T37" s="137">
        <v>17</v>
      </c>
      <c r="U37" s="137">
        <v>18</v>
      </c>
      <c r="V37" s="137">
        <v>19</v>
      </c>
      <c r="W37" s="137">
        <v>20</v>
      </c>
      <c r="X37" s="137">
        <v>21</v>
      </c>
      <c r="Y37" s="137">
        <v>22</v>
      </c>
      <c r="Z37" s="137">
        <v>23</v>
      </c>
      <c r="AA37" s="137">
        <v>24</v>
      </c>
      <c r="AB37" s="137">
        <v>25</v>
      </c>
      <c r="AC37" s="137">
        <v>26</v>
      </c>
      <c r="AD37" s="137">
        <v>27</v>
      </c>
      <c r="AE37" s="137">
        <v>28</v>
      </c>
      <c r="AF37" s="137">
        <v>29</v>
      </c>
      <c r="AG37" s="137">
        <v>30</v>
      </c>
      <c r="AH37" s="137">
        <v>31</v>
      </c>
      <c r="AI37" s="1"/>
      <c r="AJ37" s="1"/>
      <c r="AK37" s="63"/>
      <c r="AL37" s="56"/>
      <c r="AM37" s="10"/>
      <c r="AN37" s="10"/>
    </row>
    <row r="38" spans="1:40" s="3" customFormat="1" ht="23.25" hidden="1" customHeight="1" x14ac:dyDescent="0.2">
      <c r="A38" s="117"/>
      <c r="B38" s="36"/>
      <c r="C38" s="69"/>
      <c r="D38" s="71">
        <f t="shared" ref="D38:AH38" si="14">IF(D3="",4,VLOOKUP(D3,VSA_Kalender,18))</f>
        <v>0</v>
      </c>
      <c r="E38" s="71">
        <f t="shared" si="14"/>
        <v>0</v>
      </c>
      <c r="F38" s="71">
        <f t="shared" si="14"/>
        <v>0</v>
      </c>
      <c r="G38" s="71">
        <f t="shared" si="14"/>
        <v>0</v>
      </c>
      <c r="H38" s="71">
        <f t="shared" si="14"/>
        <v>1</v>
      </c>
      <c r="I38" s="71">
        <f t="shared" si="14"/>
        <v>1</v>
      </c>
      <c r="J38" s="71">
        <f t="shared" si="14"/>
        <v>0</v>
      </c>
      <c r="K38" s="71">
        <f t="shared" si="14"/>
        <v>0</v>
      </c>
      <c r="L38" s="71">
        <f t="shared" si="14"/>
        <v>0</v>
      </c>
      <c r="M38" s="71">
        <f t="shared" si="14"/>
        <v>0</v>
      </c>
      <c r="N38" s="71">
        <f t="shared" si="14"/>
        <v>0</v>
      </c>
      <c r="O38" s="71">
        <f t="shared" si="14"/>
        <v>1</v>
      </c>
      <c r="P38" s="71">
        <f t="shared" si="14"/>
        <v>1</v>
      </c>
      <c r="Q38" s="71">
        <f t="shared" si="14"/>
        <v>0</v>
      </c>
      <c r="R38" s="71">
        <f t="shared" si="14"/>
        <v>0</v>
      </c>
      <c r="S38" s="71">
        <f t="shared" si="14"/>
        <v>0</v>
      </c>
      <c r="T38" s="71">
        <f t="shared" si="14"/>
        <v>0</v>
      </c>
      <c r="U38" s="71">
        <f t="shared" si="14"/>
        <v>0</v>
      </c>
      <c r="V38" s="71">
        <f t="shared" si="14"/>
        <v>1</v>
      </c>
      <c r="W38" s="71">
        <f t="shared" si="14"/>
        <v>1</v>
      </c>
      <c r="X38" s="71">
        <f t="shared" si="14"/>
        <v>0</v>
      </c>
      <c r="Y38" s="71">
        <f t="shared" si="14"/>
        <v>0</v>
      </c>
      <c r="Z38" s="71">
        <f t="shared" si="14"/>
        <v>0</v>
      </c>
      <c r="AA38" s="71">
        <f t="shared" si="14"/>
        <v>0</v>
      </c>
      <c r="AB38" s="71">
        <f t="shared" si="14"/>
        <v>0</v>
      </c>
      <c r="AC38" s="71">
        <f t="shared" si="14"/>
        <v>1</v>
      </c>
      <c r="AD38" s="71">
        <f t="shared" si="14"/>
        <v>1</v>
      </c>
      <c r="AE38" s="71">
        <f t="shared" si="14"/>
        <v>0</v>
      </c>
      <c r="AF38" s="71">
        <f t="shared" si="14"/>
        <v>0</v>
      </c>
      <c r="AG38" s="71">
        <f t="shared" si="14"/>
        <v>0</v>
      </c>
      <c r="AH38" s="71">
        <f t="shared" si="14"/>
        <v>0</v>
      </c>
      <c r="AI38" s="36"/>
      <c r="AJ38" s="36"/>
      <c r="AK38" s="62"/>
      <c r="AL38" s="56"/>
      <c r="AM38" s="10"/>
      <c r="AN38" s="10"/>
    </row>
    <row r="39" spans="1:40" s="3" customFormat="1" ht="23.25" customHeight="1" x14ac:dyDescent="0.2">
      <c r="A39" s="117"/>
      <c r="B39" s="5"/>
      <c r="C39" s="1"/>
      <c r="D39" s="106" t="str">
        <f>IF(AND((D13 - D15)+SUM(D20,D22:D34)&gt;0.00001,SUM(D20,D22:D34)&gt;0),"I","")</f>
        <v/>
      </c>
      <c r="E39" s="106" t="str">
        <f t="shared" ref="E39:AH39" si="15">IF(AND((E13 - E15)+SUM(E20,E22:E34)&gt;0.00001,SUM(E20,E22:E34)&gt;0),"I","")</f>
        <v/>
      </c>
      <c r="F39" s="106" t="str">
        <f t="shared" si="15"/>
        <v/>
      </c>
      <c r="G39" s="106" t="str">
        <f t="shared" si="15"/>
        <v/>
      </c>
      <c r="H39" s="106" t="str">
        <f t="shared" si="15"/>
        <v/>
      </c>
      <c r="I39" s="106" t="str">
        <f t="shared" si="15"/>
        <v/>
      </c>
      <c r="J39" s="106" t="str">
        <f t="shared" si="15"/>
        <v/>
      </c>
      <c r="K39" s="106" t="str">
        <f t="shared" si="15"/>
        <v/>
      </c>
      <c r="L39" s="106" t="str">
        <f t="shared" si="15"/>
        <v/>
      </c>
      <c r="M39" s="106" t="str">
        <f t="shared" si="15"/>
        <v/>
      </c>
      <c r="N39" s="106" t="str">
        <f t="shared" si="15"/>
        <v/>
      </c>
      <c r="O39" s="106" t="str">
        <f t="shared" si="15"/>
        <v/>
      </c>
      <c r="P39" s="106" t="str">
        <f t="shared" si="15"/>
        <v/>
      </c>
      <c r="Q39" s="106" t="str">
        <f t="shared" si="15"/>
        <v/>
      </c>
      <c r="R39" s="106" t="str">
        <f t="shared" si="15"/>
        <v/>
      </c>
      <c r="S39" s="106" t="str">
        <f t="shared" si="15"/>
        <v/>
      </c>
      <c r="T39" s="106" t="str">
        <f t="shared" si="15"/>
        <v/>
      </c>
      <c r="U39" s="106" t="str">
        <f t="shared" si="15"/>
        <v/>
      </c>
      <c r="V39" s="106" t="str">
        <f t="shared" si="15"/>
        <v/>
      </c>
      <c r="W39" s="106" t="str">
        <f t="shared" si="15"/>
        <v/>
      </c>
      <c r="X39" s="106" t="str">
        <f t="shared" si="15"/>
        <v/>
      </c>
      <c r="Y39" s="106" t="str">
        <f t="shared" si="15"/>
        <v/>
      </c>
      <c r="Z39" s="106" t="str">
        <f t="shared" si="15"/>
        <v/>
      </c>
      <c r="AA39" s="106" t="str">
        <f t="shared" si="15"/>
        <v/>
      </c>
      <c r="AB39" s="106" t="str">
        <f t="shared" si="15"/>
        <v/>
      </c>
      <c r="AC39" s="106" t="str">
        <f t="shared" si="15"/>
        <v/>
      </c>
      <c r="AD39" s="106" t="str">
        <f t="shared" si="15"/>
        <v/>
      </c>
      <c r="AE39" s="106" t="str">
        <f t="shared" si="15"/>
        <v/>
      </c>
      <c r="AF39" s="106" t="str">
        <f t="shared" si="15"/>
        <v/>
      </c>
      <c r="AG39" s="106" t="str">
        <f t="shared" si="15"/>
        <v/>
      </c>
      <c r="AH39" s="106" t="str">
        <f t="shared" si="15"/>
        <v/>
      </c>
      <c r="AI39" s="1"/>
      <c r="AJ39" s="11"/>
      <c r="AK39" s="63"/>
      <c r="AL39" s="56"/>
      <c r="AM39" s="10"/>
      <c r="AN39"/>
    </row>
    <row r="40" spans="1:40" s="39" customFormat="1" ht="23.25" customHeight="1" x14ac:dyDescent="0.2">
      <c r="A40" s="36"/>
      <c r="B40" s="2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63"/>
      <c r="AL40" s="38"/>
      <c r="AM40" s="38"/>
      <c r="AN40" s="37"/>
    </row>
    <row r="41" spans="1:40" customFormat="1" ht="30.75" customHeight="1" x14ac:dyDescent="0.2">
      <c r="A41" s="1"/>
      <c r="B41" s="28" t="s">
        <v>67</v>
      </c>
      <c r="C41" s="1"/>
      <c r="D41" s="1"/>
      <c r="E41" s="1"/>
      <c r="F41" s="1"/>
      <c r="G41" s="1"/>
      <c r="H41" s="1"/>
      <c r="I41" s="1"/>
      <c r="M41" s="1"/>
      <c r="N41" s="1"/>
      <c r="O41" s="1"/>
      <c r="P41" s="1"/>
      <c r="Q41" s="1"/>
      <c r="R41" s="1"/>
      <c r="S41" s="1"/>
      <c r="T41" s="1"/>
      <c r="U41" s="1"/>
      <c r="V41" s="1"/>
      <c r="W41" s="1"/>
      <c r="X41" s="1"/>
      <c r="Y41" s="1"/>
      <c r="Z41" s="1"/>
      <c r="AA41" s="1"/>
      <c r="AB41" s="1"/>
      <c r="AC41" s="1"/>
      <c r="AD41" s="1"/>
      <c r="AE41" s="1"/>
      <c r="AF41" s="1"/>
      <c r="AG41" s="1"/>
      <c r="AH41" s="1"/>
      <c r="AI41" s="1"/>
      <c r="AJ41" s="1"/>
      <c r="AK41" s="63"/>
      <c r="AM41" s="10"/>
    </row>
    <row r="42" spans="1:40" ht="30.75" customHeight="1" x14ac:dyDescent="0.25">
      <c r="B42" s="29" t="s">
        <v>14</v>
      </c>
      <c r="C42" s="16"/>
      <c r="D42"/>
      <c r="E42"/>
      <c r="F42"/>
      <c r="G42"/>
      <c r="H42"/>
      <c r="I42"/>
      <c r="J42"/>
      <c r="K42"/>
      <c r="L42"/>
      <c r="M42"/>
      <c r="N42"/>
      <c r="O42"/>
      <c r="P42"/>
      <c r="Q42"/>
      <c r="R42"/>
      <c r="S42"/>
      <c r="T42" s="30" t="s">
        <v>15</v>
      </c>
      <c r="U42"/>
      <c r="V42"/>
      <c r="W42"/>
      <c r="X42"/>
      <c r="Y42"/>
      <c r="Z42"/>
      <c r="AA42"/>
      <c r="AB42"/>
      <c r="AC42"/>
      <c r="AD42"/>
      <c r="AE42" s="30" t="s">
        <v>16</v>
      </c>
      <c r="AF42"/>
      <c r="AG42" s="7"/>
      <c r="AH42" s="6"/>
      <c r="AI42"/>
      <c r="AJ42"/>
      <c r="AK42" s="63"/>
      <c r="AL42"/>
      <c r="AM42"/>
      <c r="AN42"/>
    </row>
    <row r="43" spans="1:40" ht="28.5" customHeight="1" x14ac:dyDescent="0.2">
      <c r="AL43"/>
      <c r="AM43"/>
      <c r="AN43"/>
    </row>
    <row r="44" spans="1:40" customFormat="1" ht="28.5" customHeight="1" x14ac:dyDescent="0.2">
      <c r="A44" s="1"/>
    </row>
    <row r="45" spans="1:40" ht="15" x14ac:dyDescent="0.2">
      <c r="B45" s="26"/>
      <c r="H45" s="23"/>
      <c r="J45"/>
      <c r="K45"/>
      <c r="L45"/>
      <c r="AK45" s="63"/>
    </row>
    <row r="46" spans="1:40" ht="15" x14ac:dyDescent="0.2">
      <c r="B46" s="26"/>
      <c r="J46"/>
      <c r="K46"/>
      <c r="L46"/>
      <c r="AK46" s="63"/>
    </row>
    <row r="47" spans="1:40" ht="15" x14ac:dyDescent="0.2">
      <c r="A47" s="66"/>
      <c r="B47" s="20"/>
      <c r="R47" s="12"/>
      <c r="S47"/>
      <c r="AK47" s="63"/>
    </row>
    <row r="48" spans="1:40" ht="15" x14ac:dyDescent="0.2">
      <c r="A48" s="67"/>
      <c r="AK48" s="63"/>
    </row>
    <row r="49" spans="1:37" ht="15" x14ac:dyDescent="0.2">
      <c r="A49" s="67"/>
      <c r="AK49" s="63"/>
    </row>
    <row r="50" spans="1:37" ht="15" x14ac:dyDescent="0.2">
      <c r="A50" s="68"/>
      <c r="AK50" s="63"/>
    </row>
    <row r="51" spans="1:37" x14ac:dyDescent="0.2">
      <c r="A51" s="32"/>
      <c r="B51" s="3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64"/>
    </row>
    <row r="52" spans="1:37" x14ac:dyDescent="0.2">
      <c r="A52" s="32"/>
      <c r="B52" s="3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64"/>
    </row>
    <row r="53" spans="1:37" x14ac:dyDescent="0.2">
      <c r="A53" s="32"/>
      <c r="B53" s="3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64"/>
    </row>
    <row r="54" spans="1:37" x14ac:dyDescent="0.2">
      <c r="A54" s="34"/>
      <c r="B54" s="3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64"/>
    </row>
    <row r="55" spans="1:37" x14ac:dyDescent="0.2">
      <c r="A55" s="13"/>
      <c r="B55" s="3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64"/>
    </row>
    <row r="56" spans="1:37" x14ac:dyDescent="0.2">
      <c r="A56" s="13"/>
      <c r="B56" s="3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64"/>
    </row>
    <row r="57" spans="1:37" x14ac:dyDescent="0.2">
      <c r="A57" s="13"/>
      <c r="B57" s="3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64"/>
    </row>
    <row r="58" spans="1:37" x14ac:dyDescent="0.2">
      <c r="A58" s="13"/>
      <c r="B58" s="3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64"/>
    </row>
    <row r="59" spans="1:37" x14ac:dyDescent="0.2">
      <c r="A59" s="13"/>
      <c r="B59" s="3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64"/>
    </row>
    <row r="60" spans="1:37" x14ac:dyDescent="0.2">
      <c r="A60" s="13"/>
      <c r="B60" s="3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64"/>
    </row>
    <row r="61" spans="1:37" x14ac:dyDescent="0.2">
      <c r="A61" s="13"/>
      <c r="B61" s="3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64"/>
    </row>
    <row r="62" spans="1:37" x14ac:dyDescent="0.2">
      <c r="AK62" s="63"/>
    </row>
    <row r="63" spans="1:37" x14ac:dyDescent="0.2">
      <c r="AK63" s="63"/>
    </row>
    <row r="64" spans="1:37" x14ac:dyDescent="0.2">
      <c r="AK64" s="63"/>
    </row>
    <row r="65" spans="37:37" x14ac:dyDescent="0.2">
      <c r="AK65" s="63"/>
    </row>
    <row r="66" spans="37:37" x14ac:dyDescent="0.2">
      <c r="AK66" s="63"/>
    </row>
    <row r="67" spans="37:37" x14ac:dyDescent="0.2">
      <c r="AK67" s="63"/>
    </row>
    <row r="68" spans="37:37" x14ac:dyDescent="0.2">
      <c r="AK68" s="63"/>
    </row>
    <row r="69" spans="37:37" x14ac:dyDescent="0.2">
      <c r="AK69" s="63"/>
    </row>
    <row r="70" spans="37:37" x14ac:dyDescent="0.2">
      <c r="AK70" s="63"/>
    </row>
    <row r="71" spans="37:37" x14ac:dyDescent="0.2">
      <c r="AK71" s="63"/>
    </row>
    <row r="72" spans="37:37" x14ac:dyDescent="0.2">
      <c r="AK72" s="63"/>
    </row>
    <row r="73" spans="37:37" x14ac:dyDescent="0.2">
      <c r="AK73" s="63"/>
    </row>
    <row r="74" spans="37:37" x14ac:dyDescent="0.2">
      <c r="AK74" s="63"/>
    </row>
    <row r="75" spans="37:37" x14ac:dyDescent="0.2">
      <c r="AK75" s="63"/>
    </row>
    <row r="76" spans="37:37" x14ac:dyDescent="0.2">
      <c r="AK76" s="63"/>
    </row>
    <row r="77" spans="37:37" x14ac:dyDescent="0.2">
      <c r="AK77" s="63"/>
    </row>
    <row r="78" spans="37:37" x14ac:dyDescent="0.2">
      <c r="AK78" s="63"/>
    </row>
    <row r="79" spans="37:37" x14ac:dyDescent="0.2">
      <c r="AK79" s="63"/>
    </row>
    <row r="80" spans="37:37" x14ac:dyDescent="0.2">
      <c r="AK80" s="63"/>
    </row>
    <row r="81" spans="1:37" hidden="1" x14ac:dyDescent="0.2">
      <c r="AK81" s="63"/>
    </row>
    <row r="82" spans="1:37" customFormat="1" hidden="1" x14ac:dyDescent="0.2">
      <c r="A82" s="130"/>
      <c r="B82" s="5"/>
      <c r="C82" s="5" t="s">
        <v>365</v>
      </c>
      <c r="D82" s="582">
        <f t="shared" ref="D82:AH82" si="16">IF(D4="",0,ABS(VLOOKUP(D3,VSA_Kalender,13,FALSE)&gt;0))</f>
        <v>1</v>
      </c>
      <c r="E82" s="582">
        <f t="shared" si="16"/>
        <v>1</v>
      </c>
      <c r="F82" s="582">
        <f t="shared" si="16"/>
        <v>1</v>
      </c>
      <c r="G82" s="582">
        <f t="shared" si="16"/>
        <v>1</v>
      </c>
      <c r="H82" s="582">
        <f t="shared" si="16"/>
        <v>1</v>
      </c>
      <c r="I82" s="582">
        <f t="shared" si="16"/>
        <v>1</v>
      </c>
      <c r="J82" s="582">
        <f t="shared" si="16"/>
        <v>1</v>
      </c>
      <c r="K82" s="582">
        <f t="shared" si="16"/>
        <v>1</v>
      </c>
      <c r="L82" s="582">
        <f t="shared" si="16"/>
        <v>1</v>
      </c>
      <c r="M82" s="582">
        <f t="shared" si="16"/>
        <v>1</v>
      </c>
      <c r="N82" s="582">
        <f t="shared" si="16"/>
        <v>1</v>
      </c>
      <c r="O82" s="582">
        <f t="shared" si="16"/>
        <v>1</v>
      </c>
      <c r="P82" s="582">
        <f t="shared" si="16"/>
        <v>1</v>
      </c>
      <c r="Q82" s="582">
        <f t="shared" si="16"/>
        <v>1</v>
      </c>
      <c r="R82" s="582">
        <f t="shared" si="16"/>
        <v>1</v>
      </c>
      <c r="S82" s="582">
        <f t="shared" si="16"/>
        <v>1</v>
      </c>
      <c r="T82" s="582">
        <f t="shared" si="16"/>
        <v>1</v>
      </c>
      <c r="U82" s="582">
        <f t="shared" si="16"/>
        <v>1</v>
      </c>
      <c r="V82" s="582">
        <f t="shared" si="16"/>
        <v>1</v>
      </c>
      <c r="W82" s="582">
        <f t="shared" si="16"/>
        <v>1</v>
      </c>
      <c r="X82" s="582">
        <f t="shared" si="16"/>
        <v>1</v>
      </c>
      <c r="Y82" s="582">
        <f t="shared" si="16"/>
        <v>1</v>
      </c>
      <c r="Z82" s="582">
        <f t="shared" si="16"/>
        <v>1</v>
      </c>
      <c r="AA82" s="582">
        <f t="shared" si="16"/>
        <v>1</v>
      </c>
      <c r="AB82" s="582">
        <f t="shared" si="16"/>
        <v>1</v>
      </c>
      <c r="AC82" s="582">
        <f t="shared" si="16"/>
        <v>1</v>
      </c>
      <c r="AD82" s="582">
        <f t="shared" si="16"/>
        <v>1</v>
      </c>
      <c r="AE82" s="582">
        <f t="shared" si="16"/>
        <v>1</v>
      </c>
      <c r="AF82" s="582">
        <f t="shared" si="16"/>
        <v>1</v>
      </c>
      <c r="AG82" s="582">
        <f t="shared" si="16"/>
        <v>1</v>
      </c>
      <c r="AH82" s="582">
        <f t="shared" si="16"/>
        <v>1</v>
      </c>
      <c r="AI82" s="1"/>
      <c r="AJ82" s="1"/>
      <c r="AK82" s="63"/>
    </row>
    <row r="83" spans="1:37" hidden="1" x14ac:dyDescent="0.2">
      <c r="C83" s="488" t="s">
        <v>366</v>
      </c>
      <c r="AK83" s="63"/>
    </row>
    <row r="84" spans="1:37" customFormat="1" hidden="1" x14ac:dyDescent="0.2">
      <c r="A84" s="130"/>
      <c r="B84" s="5"/>
      <c r="C84" s="740" t="s">
        <v>393</v>
      </c>
      <c r="D84" s="741">
        <f t="shared" ref="D84:AH84" si="17">IFERROR(VLOOKUP(D3,VSA_Kalender,21,FALSE),0)</f>
        <v>1</v>
      </c>
      <c r="E84" s="741">
        <f t="shared" si="17"/>
        <v>1</v>
      </c>
      <c r="F84" s="741">
        <f t="shared" si="17"/>
        <v>1</v>
      </c>
      <c r="G84" s="741">
        <f t="shared" si="17"/>
        <v>1</v>
      </c>
      <c r="H84" s="741">
        <f t="shared" si="17"/>
        <v>1</v>
      </c>
      <c r="I84" s="741">
        <f t="shared" si="17"/>
        <v>1</v>
      </c>
      <c r="J84" s="741">
        <f t="shared" si="17"/>
        <v>1</v>
      </c>
      <c r="K84" s="741">
        <f t="shared" si="17"/>
        <v>1</v>
      </c>
      <c r="L84" s="741">
        <f t="shared" si="17"/>
        <v>1</v>
      </c>
      <c r="M84" s="741">
        <f t="shared" si="17"/>
        <v>1</v>
      </c>
      <c r="N84" s="741">
        <f t="shared" si="17"/>
        <v>1</v>
      </c>
      <c r="O84" s="741">
        <f t="shared" si="17"/>
        <v>1</v>
      </c>
      <c r="P84" s="741">
        <f t="shared" si="17"/>
        <v>1</v>
      </c>
      <c r="Q84" s="741">
        <f t="shared" si="17"/>
        <v>1</v>
      </c>
      <c r="R84" s="741">
        <f t="shared" si="17"/>
        <v>1</v>
      </c>
      <c r="S84" s="741">
        <f t="shared" si="17"/>
        <v>1</v>
      </c>
      <c r="T84" s="741">
        <f t="shared" si="17"/>
        <v>1</v>
      </c>
      <c r="U84" s="741">
        <f t="shared" si="17"/>
        <v>1</v>
      </c>
      <c r="V84" s="741">
        <f t="shared" si="17"/>
        <v>1</v>
      </c>
      <c r="W84" s="741">
        <f t="shared" si="17"/>
        <v>1</v>
      </c>
      <c r="X84" s="741">
        <f t="shared" si="17"/>
        <v>1</v>
      </c>
      <c r="Y84" s="741">
        <f t="shared" si="17"/>
        <v>1</v>
      </c>
      <c r="Z84" s="741">
        <f t="shared" si="17"/>
        <v>1</v>
      </c>
      <c r="AA84" s="741">
        <f t="shared" si="17"/>
        <v>1</v>
      </c>
      <c r="AB84" s="741">
        <f t="shared" si="17"/>
        <v>1</v>
      </c>
      <c r="AC84" s="741">
        <f t="shared" si="17"/>
        <v>1</v>
      </c>
      <c r="AD84" s="741">
        <f t="shared" si="17"/>
        <v>1</v>
      </c>
      <c r="AE84" s="741">
        <f t="shared" si="17"/>
        <v>1</v>
      </c>
      <c r="AF84" s="741">
        <f t="shared" si="17"/>
        <v>1</v>
      </c>
      <c r="AG84" s="741">
        <f t="shared" si="17"/>
        <v>1</v>
      </c>
      <c r="AH84" s="741">
        <f t="shared" si="17"/>
        <v>1</v>
      </c>
      <c r="AI84" s="1"/>
      <c r="AJ84" s="1"/>
      <c r="AK84" s="63"/>
    </row>
    <row r="85" spans="1:37" hidden="1" x14ac:dyDescent="0.2">
      <c r="B85" s="446"/>
      <c r="C85" s="447" t="s">
        <v>307</v>
      </c>
      <c r="D85" s="448">
        <f t="shared" ref="D85:AH85" si="18">D4</f>
        <v>1</v>
      </c>
      <c r="E85" s="449">
        <f t="shared" si="18"/>
        <v>2</v>
      </c>
      <c r="F85" s="449">
        <f t="shared" si="18"/>
        <v>3</v>
      </c>
      <c r="G85" s="449">
        <f t="shared" si="18"/>
        <v>4</v>
      </c>
      <c r="H85" s="449">
        <f t="shared" si="18"/>
        <v>5</v>
      </c>
      <c r="I85" s="449">
        <f t="shared" si="18"/>
        <v>6</v>
      </c>
      <c r="J85" s="449">
        <f t="shared" si="18"/>
        <v>7</v>
      </c>
      <c r="K85" s="449">
        <f t="shared" si="18"/>
        <v>8</v>
      </c>
      <c r="L85" s="449">
        <f t="shared" si="18"/>
        <v>9</v>
      </c>
      <c r="M85" s="449">
        <f t="shared" si="18"/>
        <v>10</v>
      </c>
      <c r="N85" s="449">
        <f t="shared" si="18"/>
        <v>11</v>
      </c>
      <c r="O85" s="449">
        <f t="shared" si="18"/>
        <v>12</v>
      </c>
      <c r="P85" s="449">
        <f t="shared" si="18"/>
        <v>13</v>
      </c>
      <c r="Q85" s="449">
        <f t="shared" si="18"/>
        <v>14</v>
      </c>
      <c r="R85" s="449">
        <f t="shared" si="18"/>
        <v>15</v>
      </c>
      <c r="S85" s="449">
        <f t="shared" si="18"/>
        <v>16</v>
      </c>
      <c r="T85" s="449">
        <f t="shared" si="18"/>
        <v>17</v>
      </c>
      <c r="U85" s="449">
        <f t="shared" si="18"/>
        <v>18</v>
      </c>
      <c r="V85" s="449">
        <f t="shared" si="18"/>
        <v>19</v>
      </c>
      <c r="W85" s="449">
        <f t="shared" si="18"/>
        <v>20</v>
      </c>
      <c r="X85" s="449">
        <f t="shared" si="18"/>
        <v>21</v>
      </c>
      <c r="Y85" s="449">
        <f t="shared" si="18"/>
        <v>22</v>
      </c>
      <c r="Z85" s="449">
        <f t="shared" si="18"/>
        <v>23</v>
      </c>
      <c r="AA85" s="449">
        <f t="shared" si="18"/>
        <v>24</v>
      </c>
      <c r="AB85" s="449">
        <f t="shared" si="18"/>
        <v>25</v>
      </c>
      <c r="AC85" s="449">
        <f t="shared" si="18"/>
        <v>26</v>
      </c>
      <c r="AD85" s="449">
        <f t="shared" si="18"/>
        <v>27</v>
      </c>
      <c r="AE85" s="449">
        <f t="shared" si="18"/>
        <v>28</v>
      </c>
      <c r="AF85" s="449">
        <f t="shared" si="18"/>
        <v>29</v>
      </c>
      <c r="AG85" s="449">
        <f t="shared" si="18"/>
        <v>30</v>
      </c>
      <c r="AH85" s="450">
        <f t="shared" si="18"/>
        <v>31</v>
      </c>
      <c r="AK85" s="63"/>
    </row>
    <row r="86" spans="1:37" customFormat="1" hidden="1" x14ac:dyDescent="0.2">
      <c r="A86" s="130"/>
      <c r="B86" s="446"/>
      <c r="C86" s="447" t="s">
        <v>383</v>
      </c>
      <c r="D86" s="451">
        <f>IFERROR(ABS(WEEKDAY(D3,2)&lt;6),0)</f>
        <v>1</v>
      </c>
      <c r="E86" s="452">
        <f t="shared" ref="E86:AH86" si="19">IFERROR(ABS(WEEKDAY(E3,2)&lt;6),0)</f>
        <v>1</v>
      </c>
      <c r="F86" s="452">
        <f t="shared" si="19"/>
        <v>1</v>
      </c>
      <c r="G86" s="452">
        <f t="shared" si="19"/>
        <v>1</v>
      </c>
      <c r="H86" s="452">
        <f t="shared" si="19"/>
        <v>0</v>
      </c>
      <c r="I86" s="452">
        <f t="shared" si="19"/>
        <v>0</v>
      </c>
      <c r="J86" s="452">
        <f t="shared" si="19"/>
        <v>1</v>
      </c>
      <c r="K86" s="452">
        <f t="shared" si="19"/>
        <v>1</v>
      </c>
      <c r="L86" s="452">
        <f t="shared" si="19"/>
        <v>1</v>
      </c>
      <c r="M86" s="452">
        <f t="shared" si="19"/>
        <v>1</v>
      </c>
      <c r="N86" s="452">
        <f t="shared" si="19"/>
        <v>1</v>
      </c>
      <c r="O86" s="452">
        <f t="shared" si="19"/>
        <v>0</v>
      </c>
      <c r="P86" s="452">
        <f t="shared" si="19"/>
        <v>0</v>
      </c>
      <c r="Q86" s="452">
        <f t="shared" si="19"/>
        <v>1</v>
      </c>
      <c r="R86" s="452">
        <f t="shared" si="19"/>
        <v>1</v>
      </c>
      <c r="S86" s="452">
        <f t="shared" si="19"/>
        <v>1</v>
      </c>
      <c r="T86" s="452">
        <f t="shared" si="19"/>
        <v>1</v>
      </c>
      <c r="U86" s="452">
        <f t="shared" si="19"/>
        <v>1</v>
      </c>
      <c r="V86" s="452">
        <f t="shared" si="19"/>
        <v>0</v>
      </c>
      <c r="W86" s="452">
        <f t="shared" si="19"/>
        <v>0</v>
      </c>
      <c r="X86" s="452">
        <f t="shared" si="19"/>
        <v>1</v>
      </c>
      <c r="Y86" s="452">
        <f t="shared" si="19"/>
        <v>1</v>
      </c>
      <c r="Z86" s="452">
        <f t="shared" si="19"/>
        <v>1</v>
      </c>
      <c r="AA86" s="452">
        <f t="shared" si="19"/>
        <v>1</v>
      </c>
      <c r="AB86" s="452">
        <f t="shared" si="19"/>
        <v>1</v>
      </c>
      <c r="AC86" s="452">
        <f t="shared" si="19"/>
        <v>0</v>
      </c>
      <c r="AD86" s="452">
        <f t="shared" si="19"/>
        <v>0</v>
      </c>
      <c r="AE86" s="452">
        <f t="shared" si="19"/>
        <v>1</v>
      </c>
      <c r="AF86" s="452">
        <f t="shared" si="19"/>
        <v>1</v>
      </c>
      <c r="AG86" s="452">
        <f t="shared" si="19"/>
        <v>1</v>
      </c>
      <c r="AH86" s="453">
        <f t="shared" si="19"/>
        <v>1</v>
      </c>
      <c r="AI86" s="1"/>
      <c r="AJ86" s="1"/>
      <c r="AK86" s="63"/>
    </row>
    <row r="87" spans="1:37" hidden="1" x14ac:dyDescent="0.2">
      <c r="B87" s="454"/>
      <c r="C87" s="455" t="s">
        <v>308</v>
      </c>
      <c r="D87" s="456">
        <f>MAX(D100:D107,D98,D134)</f>
        <v>0</v>
      </c>
      <c r="E87" s="456">
        <f t="shared" ref="E87:AH87" si="20">MAX(E100:E107,E98,E134)</f>
        <v>0</v>
      </c>
      <c r="F87" s="456">
        <f t="shared" si="20"/>
        <v>0</v>
      </c>
      <c r="G87" s="456">
        <f t="shared" si="20"/>
        <v>0</v>
      </c>
      <c r="H87" s="456">
        <f t="shared" si="20"/>
        <v>0</v>
      </c>
      <c r="I87" s="456">
        <f t="shared" si="20"/>
        <v>0</v>
      </c>
      <c r="J87" s="456">
        <f t="shared" si="20"/>
        <v>0</v>
      </c>
      <c r="K87" s="456">
        <f t="shared" si="20"/>
        <v>0</v>
      </c>
      <c r="L87" s="456">
        <f t="shared" si="20"/>
        <v>0</v>
      </c>
      <c r="M87" s="456">
        <f t="shared" si="20"/>
        <v>0</v>
      </c>
      <c r="N87" s="456">
        <f t="shared" si="20"/>
        <v>0</v>
      </c>
      <c r="O87" s="456">
        <f t="shared" si="20"/>
        <v>0</v>
      </c>
      <c r="P87" s="456">
        <f t="shared" si="20"/>
        <v>0</v>
      </c>
      <c r="Q87" s="456">
        <f t="shared" si="20"/>
        <v>0</v>
      </c>
      <c r="R87" s="456">
        <f t="shared" si="20"/>
        <v>0</v>
      </c>
      <c r="S87" s="456">
        <f t="shared" si="20"/>
        <v>0</v>
      </c>
      <c r="T87" s="456">
        <f t="shared" si="20"/>
        <v>0</v>
      </c>
      <c r="U87" s="456">
        <f t="shared" si="20"/>
        <v>0</v>
      </c>
      <c r="V87" s="456">
        <f t="shared" si="20"/>
        <v>0</v>
      </c>
      <c r="W87" s="456">
        <f t="shared" si="20"/>
        <v>0</v>
      </c>
      <c r="X87" s="456">
        <f t="shared" si="20"/>
        <v>0</v>
      </c>
      <c r="Y87" s="456">
        <f t="shared" si="20"/>
        <v>0</v>
      </c>
      <c r="Z87" s="456">
        <f t="shared" si="20"/>
        <v>0</v>
      </c>
      <c r="AA87" s="456">
        <f t="shared" si="20"/>
        <v>0</v>
      </c>
      <c r="AB87" s="456">
        <f t="shared" si="20"/>
        <v>0</v>
      </c>
      <c r="AC87" s="456">
        <f t="shared" si="20"/>
        <v>0</v>
      </c>
      <c r="AD87" s="456">
        <f t="shared" si="20"/>
        <v>0</v>
      </c>
      <c r="AE87" s="456">
        <f t="shared" si="20"/>
        <v>0</v>
      </c>
      <c r="AF87" s="456">
        <f t="shared" si="20"/>
        <v>0</v>
      </c>
      <c r="AG87" s="456">
        <f t="shared" si="20"/>
        <v>0</v>
      </c>
      <c r="AH87" s="456">
        <f t="shared" si="20"/>
        <v>0</v>
      </c>
      <c r="AK87" s="63"/>
    </row>
    <row r="88" spans="1:37" hidden="1" x14ac:dyDescent="0.2">
      <c r="B88" s="446"/>
      <c r="C88" s="447" t="s">
        <v>309</v>
      </c>
      <c r="D88" s="448">
        <f>IF(D87=0,1,0)</f>
        <v>1</v>
      </c>
      <c r="E88" s="449">
        <f t="shared" ref="E88:AH88" si="21">IF(E87=0,1,0)</f>
        <v>1</v>
      </c>
      <c r="F88" s="449">
        <f t="shared" si="21"/>
        <v>1</v>
      </c>
      <c r="G88" s="449">
        <f t="shared" si="21"/>
        <v>1</v>
      </c>
      <c r="H88" s="449">
        <f t="shared" si="21"/>
        <v>1</v>
      </c>
      <c r="I88" s="449">
        <f t="shared" si="21"/>
        <v>1</v>
      </c>
      <c r="J88" s="449">
        <f t="shared" si="21"/>
        <v>1</v>
      </c>
      <c r="K88" s="449">
        <f t="shared" si="21"/>
        <v>1</v>
      </c>
      <c r="L88" s="449">
        <f t="shared" si="21"/>
        <v>1</v>
      </c>
      <c r="M88" s="449">
        <f t="shared" si="21"/>
        <v>1</v>
      </c>
      <c r="N88" s="449">
        <f t="shared" si="21"/>
        <v>1</v>
      </c>
      <c r="O88" s="449">
        <f t="shared" si="21"/>
        <v>1</v>
      </c>
      <c r="P88" s="449">
        <f t="shared" si="21"/>
        <v>1</v>
      </c>
      <c r="Q88" s="449">
        <f t="shared" si="21"/>
        <v>1</v>
      </c>
      <c r="R88" s="449">
        <f t="shared" si="21"/>
        <v>1</v>
      </c>
      <c r="S88" s="449">
        <f t="shared" si="21"/>
        <v>1</v>
      </c>
      <c r="T88" s="449">
        <f t="shared" si="21"/>
        <v>1</v>
      </c>
      <c r="U88" s="449">
        <f t="shared" si="21"/>
        <v>1</v>
      </c>
      <c r="V88" s="449">
        <f t="shared" si="21"/>
        <v>1</v>
      </c>
      <c r="W88" s="449">
        <f t="shared" si="21"/>
        <v>1</v>
      </c>
      <c r="X88" s="449">
        <f t="shared" si="21"/>
        <v>1</v>
      </c>
      <c r="Y88" s="449">
        <f t="shared" si="21"/>
        <v>1</v>
      </c>
      <c r="Z88" s="449">
        <f t="shared" si="21"/>
        <v>1</v>
      </c>
      <c r="AA88" s="449">
        <f t="shared" si="21"/>
        <v>1</v>
      </c>
      <c r="AB88" s="449">
        <f t="shared" si="21"/>
        <v>1</v>
      </c>
      <c r="AC88" s="449">
        <f t="shared" si="21"/>
        <v>1</v>
      </c>
      <c r="AD88" s="449">
        <f t="shared" si="21"/>
        <v>1</v>
      </c>
      <c r="AE88" s="449">
        <f t="shared" si="21"/>
        <v>1</v>
      </c>
      <c r="AF88" s="449">
        <f t="shared" si="21"/>
        <v>1</v>
      </c>
      <c r="AG88" s="449">
        <f t="shared" si="21"/>
        <v>1</v>
      </c>
      <c r="AH88" s="450">
        <f t="shared" si="21"/>
        <v>1</v>
      </c>
      <c r="AK88" s="63"/>
    </row>
    <row r="89" spans="1:37" hidden="1" x14ac:dyDescent="0.2">
      <c r="D89"/>
      <c r="E89"/>
      <c r="F89"/>
      <c r="G89"/>
      <c r="H89"/>
      <c r="I89"/>
      <c r="J89"/>
      <c r="K89"/>
      <c r="L89"/>
      <c r="M89"/>
      <c r="N89"/>
      <c r="O89"/>
      <c r="P89"/>
      <c r="Q89"/>
      <c r="R89"/>
      <c r="S89"/>
      <c r="T89"/>
      <c r="U89"/>
      <c r="V89"/>
      <c r="W89"/>
      <c r="X89"/>
      <c r="Y89"/>
      <c r="Z89"/>
      <c r="AA89"/>
      <c r="AB89"/>
      <c r="AC89"/>
      <c r="AD89"/>
      <c r="AE89"/>
      <c r="AF89"/>
      <c r="AG89"/>
      <c r="AH89"/>
      <c r="AK89" s="63"/>
    </row>
    <row r="90" spans="1:37" hidden="1" x14ac:dyDescent="0.2">
      <c r="B90" s="457"/>
      <c r="C90" s="399" t="s">
        <v>310</v>
      </c>
      <c r="D90" s="458">
        <f t="shared" ref="D90:AH90" si="22">IF(AND(D6-D5=0,COUNTA(D7:D12)&gt;0),1,0)</f>
        <v>0</v>
      </c>
      <c r="E90" s="458">
        <f t="shared" si="22"/>
        <v>0</v>
      </c>
      <c r="F90" s="458">
        <f t="shared" si="22"/>
        <v>0</v>
      </c>
      <c r="G90" s="458">
        <f t="shared" si="22"/>
        <v>0</v>
      </c>
      <c r="H90" s="458">
        <f t="shared" si="22"/>
        <v>0</v>
      </c>
      <c r="I90" s="458">
        <f t="shared" si="22"/>
        <v>0</v>
      </c>
      <c r="J90" s="458">
        <f t="shared" si="22"/>
        <v>0</v>
      </c>
      <c r="K90" s="458">
        <f t="shared" si="22"/>
        <v>0</v>
      </c>
      <c r="L90" s="458">
        <f t="shared" si="22"/>
        <v>0</v>
      </c>
      <c r="M90" s="458">
        <f t="shared" si="22"/>
        <v>0</v>
      </c>
      <c r="N90" s="458">
        <f t="shared" si="22"/>
        <v>0</v>
      </c>
      <c r="O90" s="458">
        <f t="shared" si="22"/>
        <v>0</v>
      </c>
      <c r="P90" s="458">
        <f t="shared" si="22"/>
        <v>0</v>
      </c>
      <c r="Q90" s="458">
        <f t="shared" si="22"/>
        <v>0</v>
      </c>
      <c r="R90" s="458">
        <f t="shared" si="22"/>
        <v>0</v>
      </c>
      <c r="S90" s="458">
        <f t="shared" si="22"/>
        <v>0</v>
      </c>
      <c r="T90" s="458">
        <f t="shared" si="22"/>
        <v>0</v>
      </c>
      <c r="U90" s="458">
        <f t="shared" si="22"/>
        <v>0</v>
      </c>
      <c r="V90" s="458">
        <f t="shared" si="22"/>
        <v>0</v>
      </c>
      <c r="W90" s="458">
        <f t="shared" si="22"/>
        <v>0</v>
      </c>
      <c r="X90" s="458">
        <f t="shared" si="22"/>
        <v>0</v>
      </c>
      <c r="Y90" s="458">
        <f t="shared" si="22"/>
        <v>0</v>
      </c>
      <c r="Z90" s="458">
        <f t="shared" si="22"/>
        <v>0</v>
      </c>
      <c r="AA90" s="458">
        <f t="shared" si="22"/>
        <v>0</v>
      </c>
      <c r="AB90" s="458">
        <f t="shared" si="22"/>
        <v>0</v>
      </c>
      <c r="AC90" s="458">
        <f t="shared" si="22"/>
        <v>0</v>
      </c>
      <c r="AD90" s="458">
        <f t="shared" si="22"/>
        <v>0</v>
      </c>
      <c r="AE90" s="458">
        <f t="shared" si="22"/>
        <v>0</v>
      </c>
      <c r="AF90" s="458">
        <f t="shared" si="22"/>
        <v>0</v>
      </c>
      <c r="AG90" s="458">
        <f t="shared" si="22"/>
        <v>0</v>
      </c>
      <c r="AH90" s="458">
        <f t="shared" si="22"/>
        <v>0</v>
      </c>
      <c r="AK90" s="63"/>
    </row>
    <row r="91" spans="1:37" hidden="1" x14ac:dyDescent="0.2">
      <c r="B91" s="459" t="s">
        <v>304</v>
      </c>
      <c r="C91" s="399" t="s">
        <v>311</v>
      </c>
      <c r="D91" s="458">
        <f t="shared" ref="D91:AH91" si="23">D90</f>
        <v>0</v>
      </c>
      <c r="E91" s="458">
        <f t="shared" si="23"/>
        <v>0</v>
      </c>
      <c r="F91" s="458">
        <f t="shared" si="23"/>
        <v>0</v>
      </c>
      <c r="G91" s="458">
        <f t="shared" si="23"/>
        <v>0</v>
      </c>
      <c r="H91" s="458">
        <f t="shared" si="23"/>
        <v>0</v>
      </c>
      <c r="I91" s="458">
        <f t="shared" si="23"/>
        <v>0</v>
      </c>
      <c r="J91" s="458">
        <f t="shared" si="23"/>
        <v>0</v>
      </c>
      <c r="K91" s="458">
        <f t="shared" si="23"/>
        <v>0</v>
      </c>
      <c r="L91" s="458">
        <f t="shared" si="23"/>
        <v>0</v>
      </c>
      <c r="M91" s="458">
        <f t="shared" si="23"/>
        <v>0</v>
      </c>
      <c r="N91" s="458">
        <f t="shared" si="23"/>
        <v>0</v>
      </c>
      <c r="O91" s="458">
        <f t="shared" si="23"/>
        <v>0</v>
      </c>
      <c r="P91" s="458">
        <f t="shared" si="23"/>
        <v>0</v>
      </c>
      <c r="Q91" s="458">
        <f t="shared" si="23"/>
        <v>0</v>
      </c>
      <c r="R91" s="458">
        <f t="shared" si="23"/>
        <v>0</v>
      </c>
      <c r="S91" s="458">
        <f t="shared" si="23"/>
        <v>0</v>
      </c>
      <c r="T91" s="458">
        <f t="shared" si="23"/>
        <v>0</v>
      </c>
      <c r="U91" s="458">
        <f t="shared" si="23"/>
        <v>0</v>
      </c>
      <c r="V91" s="458">
        <f t="shared" si="23"/>
        <v>0</v>
      </c>
      <c r="W91" s="458">
        <f t="shared" si="23"/>
        <v>0</v>
      </c>
      <c r="X91" s="458">
        <f t="shared" si="23"/>
        <v>0</v>
      </c>
      <c r="Y91" s="458">
        <f t="shared" si="23"/>
        <v>0</v>
      </c>
      <c r="Z91" s="458">
        <f t="shared" si="23"/>
        <v>0</v>
      </c>
      <c r="AA91" s="458">
        <f t="shared" si="23"/>
        <v>0</v>
      </c>
      <c r="AB91" s="458">
        <f t="shared" si="23"/>
        <v>0</v>
      </c>
      <c r="AC91" s="458">
        <f t="shared" si="23"/>
        <v>0</v>
      </c>
      <c r="AD91" s="458">
        <f t="shared" si="23"/>
        <v>0</v>
      </c>
      <c r="AE91" s="458">
        <f t="shared" si="23"/>
        <v>0</v>
      </c>
      <c r="AF91" s="458">
        <f t="shared" si="23"/>
        <v>0</v>
      </c>
      <c r="AG91" s="458">
        <f t="shared" si="23"/>
        <v>0</v>
      </c>
      <c r="AH91" s="458">
        <f t="shared" si="23"/>
        <v>0</v>
      </c>
      <c r="AK91" s="63"/>
    </row>
    <row r="92" spans="1:37" hidden="1" x14ac:dyDescent="0.2">
      <c r="B92" s="457"/>
      <c r="C92" s="399" t="s">
        <v>312</v>
      </c>
      <c r="D92" s="458">
        <f t="shared" ref="D92:AH92" si="24">IF(AND(D8-D7=0,COUNTA(D9:D12)&gt;0),1,0)</f>
        <v>0</v>
      </c>
      <c r="E92" s="458">
        <f t="shared" si="24"/>
        <v>0</v>
      </c>
      <c r="F92" s="458">
        <f t="shared" si="24"/>
        <v>0</v>
      </c>
      <c r="G92" s="458">
        <f t="shared" si="24"/>
        <v>0</v>
      </c>
      <c r="H92" s="458">
        <f t="shared" si="24"/>
        <v>0</v>
      </c>
      <c r="I92" s="458">
        <f t="shared" si="24"/>
        <v>0</v>
      </c>
      <c r="J92" s="458">
        <f t="shared" si="24"/>
        <v>0</v>
      </c>
      <c r="K92" s="458">
        <f t="shared" si="24"/>
        <v>0</v>
      </c>
      <c r="L92" s="458">
        <f t="shared" si="24"/>
        <v>0</v>
      </c>
      <c r="M92" s="458">
        <f t="shared" si="24"/>
        <v>0</v>
      </c>
      <c r="N92" s="458">
        <f t="shared" si="24"/>
        <v>0</v>
      </c>
      <c r="O92" s="458">
        <f t="shared" si="24"/>
        <v>0</v>
      </c>
      <c r="P92" s="458">
        <f t="shared" si="24"/>
        <v>0</v>
      </c>
      <c r="Q92" s="458">
        <f t="shared" si="24"/>
        <v>0</v>
      </c>
      <c r="R92" s="458">
        <f t="shared" si="24"/>
        <v>0</v>
      </c>
      <c r="S92" s="458">
        <f t="shared" si="24"/>
        <v>0</v>
      </c>
      <c r="T92" s="458">
        <f t="shared" si="24"/>
        <v>0</v>
      </c>
      <c r="U92" s="458">
        <f t="shared" si="24"/>
        <v>0</v>
      </c>
      <c r="V92" s="458">
        <f t="shared" si="24"/>
        <v>0</v>
      </c>
      <c r="W92" s="458">
        <f t="shared" si="24"/>
        <v>0</v>
      </c>
      <c r="X92" s="458">
        <f t="shared" si="24"/>
        <v>0</v>
      </c>
      <c r="Y92" s="458">
        <f t="shared" si="24"/>
        <v>0</v>
      </c>
      <c r="Z92" s="458">
        <f t="shared" si="24"/>
        <v>0</v>
      </c>
      <c r="AA92" s="458">
        <f t="shared" si="24"/>
        <v>0</v>
      </c>
      <c r="AB92" s="458">
        <f t="shared" si="24"/>
        <v>0</v>
      </c>
      <c r="AC92" s="458">
        <f t="shared" si="24"/>
        <v>0</v>
      </c>
      <c r="AD92" s="458">
        <f t="shared" si="24"/>
        <v>0</v>
      </c>
      <c r="AE92" s="458">
        <f t="shared" si="24"/>
        <v>0</v>
      </c>
      <c r="AF92" s="458">
        <f t="shared" si="24"/>
        <v>0</v>
      </c>
      <c r="AG92" s="458">
        <f t="shared" si="24"/>
        <v>0</v>
      </c>
      <c r="AH92" s="458">
        <f t="shared" si="24"/>
        <v>0</v>
      </c>
      <c r="AK92" s="63"/>
    </row>
    <row r="93" spans="1:37" hidden="1" x14ac:dyDescent="0.2">
      <c r="B93" s="457"/>
      <c r="C93" s="399" t="s">
        <v>311</v>
      </c>
      <c r="D93" s="458">
        <f t="shared" ref="D93:AH93" si="25">D92</f>
        <v>0</v>
      </c>
      <c r="E93" s="458">
        <f t="shared" si="25"/>
        <v>0</v>
      </c>
      <c r="F93" s="458">
        <f t="shared" si="25"/>
        <v>0</v>
      </c>
      <c r="G93" s="458">
        <f t="shared" si="25"/>
        <v>0</v>
      </c>
      <c r="H93" s="458">
        <f t="shared" si="25"/>
        <v>0</v>
      </c>
      <c r="I93" s="458">
        <f t="shared" si="25"/>
        <v>0</v>
      </c>
      <c r="J93" s="458">
        <f t="shared" si="25"/>
        <v>0</v>
      </c>
      <c r="K93" s="458">
        <f t="shared" si="25"/>
        <v>0</v>
      </c>
      <c r="L93" s="458">
        <f t="shared" si="25"/>
        <v>0</v>
      </c>
      <c r="M93" s="458">
        <f t="shared" si="25"/>
        <v>0</v>
      </c>
      <c r="N93" s="458">
        <f t="shared" si="25"/>
        <v>0</v>
      </c>
      <c r="O93" s="458">
        <f t="shared" si="25"/>
        <v>0</v>
      </c>
      <c r="P93" s="458">
        <f t="shared" si="25"/>
        <v>0</v>
      </c>
      <c r="Q93" s="458">
        <f t="shared" si="25"/>
        <v>0</v>
      </c>
      <c r="R93" s="458">
        <f t="shared" si="25"/>
        <v>0</v>
      </c>
      <c r="S93" s="458">
        <f t="shared" si="25"/>
        <v>0</v>
      </c>
      <c r="T93" s="458">
        <f t="shared" si="25"/>
        <v>0</v>
      </c>
      <c r="U93" s="458">
        <f t="shared" si="25"/>
        <v>0</v>
      </c>
      <c r="V93" s="458">
        <f t="shared" si="25"/>
        <v>0</v>
      </c>
      <c r="W93" s="458">
        <f t="shared" si="25"/>
        <v>0</v>
      </c>
      <c r="X93" s="458">
        <f t="shared" si="25"/>
        <v>0</v>
      </c>
      <c r="Y93" s="458">
        <f t="shared" si="25"/>
        <v>0</v>
      </c>
      <c r="Z93" s="458">
        <f t="shared" si="25"/>
        <v>0</v>
      </c>
      <c r="AA93" s="458">
        <f t="shared" si="25"/>
        <v>0</v>
      </c>
      <c r="AB93" s="458">
        <f t="shared" si="25"/>
        <v>0</v>
      </c>
      <c r="AC93" s="458">
        <f t="shared" si="25"/>
        <v>0</v>
      </c>
      <c r="AD93" s="458">
        <f t="shared" si="25"/>
        <v>0</v>
      </c>
      <c r="AE93" s="458">
        <f t="shared" si="25"/>
        <v>0</v>
      </c>
      <c r="AF93" s="458">
        <f t="shared" si="25"/>
        <v>0</v>
      </c>
      <c r="AG93" s="458">
        <f t="shared" si="25"/>
        <v>0</v>
      </c>
      <c r="AH93" s="458">
        <f t="shared" si="25"/>
        <v>0</v>
      </c>
      <c r="AK93" s="63"/>
    </row>
    <row r="94" spans="1:37" hidden="1" x14ac:dyDescent="0.2">
      <c r="B94" s="457"/>
      <c r="C94" s="399" t="s">
        <v>313</v>
      </c>
      <c r="D94" s="458">
        <f t="shared" ref="D94:AH94" si="26">IF(AND(D10-D9=0,COUNTA(D11:D12)&gt;0),1,0)</f>
        <v>0</v>
      </c>
      <c r="E94" s="458">
        <f t="shared" si="26"/>
        <v>0</v>
      </c>
      <c r="F94" s="458">
        <f t="shared" si="26"/>
        <v>0</v>
      </c>
      <c r="G94" s="458">
        <f t="shared" si="26"/>
        <v>0</v>
      </c>
      <c r="H94" s="458">
        <f t="shared" si="26"/>
        <v>0</v>
      </c>
      <c r="I94" s="458">
        <f t="shared" si="26"/>
        <v>0</v>
      </c>
      <c r="J94" s="458">
        <f t="shared" si="26"/>
        <v>0</v>
      </c>
      <c r="K94" s="458">
        <f t="shared" si="26"/>
        <v>0</v>
      </c>
      <c r="L94" s="458">
        <f t="shared" si="26"/>
        <v>0</v>
      </c>
      <c r="M94" s="458">
        <f t="shared" si="26"/>
        <v>0</v>
      </c>
      <c r="N94" s="458">
        <f t="shared" si="26"/>
        <v>0</v>
      </c>
      <c r="O94" s="458">
        <f t="shared" si="26"/>
        <v>0</v>
      </c>
      <c r="P94" s="458">
        <f t="shared" si="26"/>
        <v>0</v>
      </c>
      <c r="Q94" s="458">
        <f t="shared" si="26"/>
        <v>0</v>
      </c>
      <c r="R94" s="458">
        <f t="shared" si="26"/>
        <v>0</v>
      </c>
      <c r="S94" s="458">
        <f t="shared" si="26"/>
        <v>0</v>
      </c>
      <c r="T94" s="458">
        <f t="shared" si="26"/>
        <v>0</v>
      </c>
      <c r="U94" s="458">
        <f t="shared" si="26"/>
        <v>0</v>
      </c>
      <c r="V94" s="458">
        <f t="shared" si="26"/>
        <v>0</v>
      </c>
      <c r="W94" s="458">
        <f t="shared" si="26"/>
        <v>0</v>
      </c>
      <c r="X94" s="458">
        <f t="shared" si="26"/>
        <v>0</v>
      </c>
      <c r="Y94" s="458">
        <f t="shared" si="26"/>
        <v>0</v>
      </c>
      <c r="Z94" s="458">
        <f t="shared" si="26"/>
        <v>0</v>
      </c>
      <c r="AA94" s="458">
        <f t="shared" si="26"/>
        <v>0</v>
      </c>
      <c r="AB94" s="458">
        <f t="shared" si="26"/>
        <v>0</v>
      </c>
      <c r="AC94" s="458">
        <f t="shared" si="26"/>
        <v>0</v>
      </c>
      <c r="AD94" s="458">
        <f t="shared" si="26"/>
        <v>0</v>
      </c>
      <c r="AE94" s="458">
        <f t="shared" si="26"/>
        <v>0</v>
      </c>
      <c r="AF94" s="458">
        <f t="shared" si="26"/>
        <v>0</v>
      </c>
      <c r="AG94" s="458">
        <f t="shared" si="26"/>
        <v>0</v>
      </c>
      <c r="AH94" s="458">
        <f t="shared" si="26"/>
        <v>0</v>
      </c>
      <c r="AK94" s="63"/>
    </row>
    <row r="95" spans="1:37" customFormat="1" hidden="1" x14ac:dyDescent="0.2">
      <c r="A95" s="130"/>
      <c r="B95" s="457"/>
      <c r="C95" s="399" t="s">
        <v>311</v>
      </c>
      <c r="D95" s="458">
        <f t="shared" ref="D95:AH95" si="27">D94</f>
        <v>0</v>
      </c>
      <c r="E95" s="458">
        <f t="shared" si="27"/>
        <v>0</v>
      </c>
      <c r="F95" s="458">
        <f t="shared" si="27"/>
        <v>0</v>
      </c>
      <c r="G95" s="458">
        <f t="shared" si="27"/>
        <v>0</v>
      </c>
      <c r="H95" s="458">
        <f t="shared" si="27"/>
        <v>0</v>
      </c>
      <c r="I95" s="458">
        <f t="shared" si="27"/>
        <v>0</v>
      </c>
      <c r="J95" s="458">
        <f t="shared" si="27"/>
        <v>0</v>
      </c>
      <c r="K95" s="458">
        <f t="shared" si="27"/>
        <v>0</v>
      </c>
      <c r="L95" s="458">
        <f t="shared" si="27"/>
        <v>0</v>
      </c>
      <c r="M95" s="458">
        <f t="shared" si="27"/>
        <v>0</v>
      </c>
      <c r="N95" s="458">
        <f t="shared" si="27"/>
        <v>0</v>
      </c>
      <c r="O95" s="458">
        <f t="shared" si="27"/>
        <v>0</v>
      </c>
      <c r="P95" s="458">
        <f t="shared" si="27"/>
        <v>0</v>
      </c>
      <c r="Q95" s="458">
        <f t="shared" si="27"/>
        <v>0</v>
      </c>
      <c r="R95" s="458">
        <f t="shared" si="27"/>
        <v>0</v>
      </c>
      <c r="S95" s="458">
        <f t="shared" si="27"/>
        <v>0</v>
      </c>
      <c r="T95" s="458">
        <f t="shared" si="27"/>
        <v>0</v>
      </c>
      <c r="U95" s="458">
        <f t="shared" si="27"/>
        <v>0</v>
      </c>
      <c r="V95" s="458">
        <f t="shared" si="27"/>
        <v>0</v>
      </c>
      <c r="W95" s="458">
        <f t="shared" si="27"/>
        <v>0</v>
      </c>
      <c r="X95" s="458">
        <f t="shared" si="27"/>
        <v>0</v>
      </c>
      <c r="Y95" s="458">
        <f t="shared" si="27"/>
        <v>0</v>
      </c>
      <c r="Z95" s="458">
        <f t="shared" si="27"/>
        <v>0</v>
      </c>
      <c r="AA95" s="458">
        <f t="shared" si="27"/>
        <v>0</v>
      </c>
      <c r="AB95" s="458">
        <f t="shared" si="27"/>
        <v>0</v>
      </c>
      <c r="AC95" s="458">
        <f t="shared" si="27"/>
        <v>0</v>
      </c>
      <c r="AD95" s="458">
        <f t="shared" si="27"/>
        <v>0</v>
      </c>
      <c r="AE95" s="458">
        <f t="shared" si="27"/>
        <v>0</v>
      </c>
      <c r="AF95" s="458">
        <f t="shared" si="27"/>
        <v>0</v>
      </c>
      <c r="AG95" s="458">
        <f t="shared" si="27"/>
        <v>0</v>
      </c>
      <c r="AH95" s="458">
        <f t="shared" si="27"/>
        <v>0</v>
      </c>
      <c r="AI95" s="1"/>
      <c r="AJ95" s="1"/>
      <c r="AK95" s="63"/>
    </row>
    <row r="96" spans="1:37" customFormat="1" hidden="1" x14ac:dyDescent="0.2">
      <c r="A96" s="130"/>
      <c r="B96" s="457"/>
      <c r="C96" s="399" t="s">
        <v>314</v>
      </c>
      <c r="D96" s="460"/>
      <c r="E96" s="460"/>
      <c r="F96" s="460"/>
      <c r="G96" s="460"/>
      <c r="H96" s="460"/>
      <c r="I96" s="460"/>
      <c r="J96" s="460"/>
      <c r="K96" s="460"/>
      <c r="L96" s="460"/>
      <c r="M96" s="460"/>
      <c r="N96" s="460"/>
      <c r="O96" s="460"/>
      <c r="P96" s="460"/>
      <c r="Q96" s="460"/>
      <c r="R96" s="460"/>
      <c r="S96" s="460"/>
      <c r="T96" s="460"/>
      <c r="U96" s="460"/>
      <c r="V96" s="460"/>
      <c r="W96" s="460"/>
      <c r="X96" s="460"/>
      <c r="Y96" s="460"/>
      <c r="Z96" s="460"/>
      <c r="AA96" s="460"/>
      <c r="AB96" s="460"/>
      <c r="AC96" s="460"/>
      <c r="AD96" s="460"/>
      <c r="AE96" s="460"/>
      <c r="AF96" s="460"/>
      <c r="AG96" s="460"/>
      <c r="AH96" s="460"/>
      <c r="AI96" s="1"/>
      <c r="AJ96" s="1"/>
      <c r="AK96" s="63"/>
    </row>
    <row r="97" spans="1:37" customFormat="1" hidden="1" x14ac:dyDescent="0.2">
      <c r="A97" s="130"/>
      <c r="B97" s="457"/>
      <c r="C97" s="399" t="s">
        <v>314</v>
      </c>
      <c r="D97" s="461"/>
      <c r="E97" s="461"/>
      <c r="F97" s="461"/>
      <c r="G97" s="461"/>
      <c r="H97" s="461"/>
      <c r="I97" s="461"/>
      <c r="J97" s="461"/>
      <c r="K97" s="461"/>
      <c r="L97" s="461"/>
      <c r="M97" s="461"/>
      <c r="N97" s="461"/>
      <c r="O97" s="461"/>
      <c r="P97" s="461"/>
      <c r="Q97" s="461"/>
      <c r="R97" s="461"/>
      <c r="S97" s="461"/>
      <c r="T97" s="461"/>
      <c r="U97" s="461"/>
      <c r="V97" s="461"/>
      <c r="W97" s="461"/>
      <c r="X97" s="461"/>
      <c r="Y97" s="461"/>
      <c r="Z97" s="461"/>
      <c r="AA97" s="461"/>
      <c r="AB97" s="461"/>
      <c r="AC97" s="461"/>
      <c r="AD97" s="461"/>
      <c r="AE97" s="461"/>
      <c r="AF97" s="461"/>
      <c r="AG97" s="461"/>
      <c r="AH97" s="461"/>
      <c r="AI97" s="1"/>
      <c r="AJ97" s="1"/>
      <c r="AK97" s="63"/>
    </row>
    <row r="98" spans="1:37" customFormat="1" hidden="1" x14ac:dyDescent="0.2">
      <c r="A98" s="130"/>
      <c r="B98" s="457"/>
      <c r="C98" s="462" t="s">
        <v>315</v>
      </c>
      <c r="D98" s="463">
        <f t="shared" ref="D98:AH98" si="28">MAX(D90:D95)</f>
        <v>0</v>
      </c>
      <c r="E98" s="463">
        <f t="shared" si="28"/>
        <v>0</v>
      </c>
      <c r="F98" s="463">
        <f t="shared" si="28"/>
        <v>0</v>
      </c>
      <c r="G98" s="463">
        <f t="shared" si="28"/>
        <v>0</v>
      </c>
      <c r="H98" s="463">
        <f t="shared" si="28"/>
        <v>0</v>
      </c>
      <c r="I98" s="463">
        <f t="shared" si="28"/>
        <v>0</v>
      </c>
      <c r="J98" s="463">
        <f t="shared" si="28"/>
        <v>0</v>
      </c>
      <c r="K98" s="463">
        <f t="shared" si="28"/>
        <v>0</v>
      </c>
      <c r="L98" s="463">
        <f t="shared" si="28"/>
        <v>0</v>
      </c>
      <c r="M98" s="463">
        <f t="shared" si="28"/>
        <v>0</v>
      </c>
      <c r="N98" s="463">
        <f t="shared" si="28"/>
        <v>0</v>
      </c>
      <c r="O98" s="463">
        <f t="shared" si="28"/>
        <v>0</v>
      </c>
      <c r="P98" s="463">
        <f t="shared" si="28"/>
        <v>0</v>
      </c>
      <c r="Q98" s="463">
        <f t="shared" si="28"/>
        <v>0</v>
      </c>
      <c r="R98" s="463">
        <f t="shared" si="28"/>
        <v>0</v>
      </c>
      <c r="S98" s="463">
        <f t="shared" si="28"/>
        <v>0</v>
      </c>
      <c r="T98" s="463">
        <f t="shared" si="28"/>
        <v>0</v>
      </c>
      <c r="U98" s="463">
        <f t="shared" si="28"/>
        <v>0</v>
      </c>
      <c r="V98" s="463">
        <f t="shared" si="28"/>
        <v>0</v>
      </c>
      <c r="W98" s="463">
        <f t="shared" si="28"/>
        <v>0</v>
      </c>
      <c r="X98" s="463">
        <f t="shared" si="28"/>
        <v>0</v>
      </c>
      <c r="Y98" s="463">
        <f t="shared" si="28"/>
        <v>0</v>
      </c>
      <c r="Z98" s="463">
        <f t="shared" si="28"/>
        <v>0</v>
      </c>
      <c r="AA98" s="463">
        <f t="shared" si="28"/>
        <v>0</v>
      </c>
      <c r="AB98" s="463">
        <f t="shared" si="28"/>
        <v>0</v>
      </c>
      <c r="AC98" s="463">
        <f t="shared" si="28"/>
        <v>0</v>
      </c>
      <c r="AD98" s="463">
        <f t="shared" si="28"/>
        <v>0</v>
      </c>
      <c r="AE98" s="463">
        <f t="shared" si="28"/>
        <v>0</v>
      </c>
      <c r="AF98" s="463">
        <f t="shared" si="28"/>
        <v>0</v>
      </c>
      <c r="AG98" s="463">
        <f t="shared" si="28"/>
        <v>0</v>
      </c>
      <c r="AH98" s="463">
        <f t="shared" si="28"/>
        <v>0</v>
      </c>
      <c r="AI98" s="1"/>
      <c r="AJ98" s="1"/>
      <c r="AK98" s="63"/>
    </row>
    <row r="99" spans="1:37" customFormat="1" hidden="1" x14ac:dyDescent="0.2">
      <c r="A99" s="130"/>
      <c r="B99" s="457"/>
      <c r="C99" s="464"/>
      <c r="D99" s="465"/>
      <c r="E99" s="465"/>
      <c r="F99" s="465"/>
      <c r="G99" s="465"/>
      <c r="H99" s="465"/>
      <c r="I99" s="465"/>
      <c r="J99" s="465"/>
      <c r="K99" s="465"/>
      <c r="L99" s="465"/>
      <c r="M99" s="465"/>
      <c r="N99" s="465"/>
      <c r="O99" s="465"/>
      <c r="P99" s="465"/>
      <c r="Q99" s="465"/>
      <c r="R99" s="465"/>
      <c r="S99" s="465"/>
      <c r="T99" s="465"/>
      <c r="U99" s="465"/>
      <c r="V99" s="465"/>
      <c r="W99" s="465"/>
      <c r="X99" s="465"/>
      <c r="Y99" s="465"/>
      <c r="Z99" s="465"/>
      <c r="AA99" s="465"/>
      <c r="AB99" s="465"/>
      <c r="AC99" s="465"/>
      <c r="AD99" s="465"/>
      <c r="AE99" s="465"/>
      <c r="AF99" s="465"/>
      <c r="AG99" s="465"/>
      <c r="AH99" s="465"/>
      <c r="AI99" s="1"/>
      <c r="AJ99" s="1"/>
      <c r="AK99" s="63"/>
    </row>
    <row r="100" spans="1:37" customFormat="1" hidden="1" x14ac:dyDescent="0.2">
      <c r="A100" s="130"/>
      <c r="B100" s="466"/>
      <c r="C100" s="467" t="s">
        <v>316</v>
      </c>
      <c r="D100" s="468">
        <f>IF(AND(D109=0,D110&gt;0),1,0)</f>
        <v>0</v>
      </c>
      <c r="E100" s="468">
        <f t="shared" ref="E100:AH100" si="29">IF(AND(E109=0,E110&gt;0),1,0)</f>
        <v>0</v>
      </c>
      <c r="F100" s="468">
        <f t="shared" si="29"/>
        <v>0</v>
      </c>
      <c r="G100" s="468">
        <f t="shared" si="29"/>
        <v>0</v>
      </c>
      <c r="H100" s="468">
        <f t="shared" si="29"/>
        <v>0</v>
      </c>
      <c r="I100" s="468">
        <f t="shared" si="29"/>
        <v>0</v>
      </c>
      <c r="J100" s="468">
        <f t="shared" si="29"/>
        <v>0</v>
      </c>
      <c r="K100" s="468">
        <f t="shared" si="29"/>
        <v>0</v>
      </c>
      <c r="L100" s="468">
        <f t="shared" si="29"/>
        <v>0</v>
      </c>
      <c r="M100" s="468">
        <f t="shared" si="29"/>
        <v>0</v>
      </c>
      <c r="N100" s="468">
        <f t="shared" si="29"/>
        <v>0</v>
      </c>
      <c r="O100" s="468">
        <f t="shared" si="29"/>
        <v>0</v>
      </c>
      <c r="P100" s="468">
        <f t="shared" si="29"/>
        <v>0</v>
      </c>
      <c r="Q100" s="468">
        <f t="shared" si="29"/>
        <v>0</v>
      </c>
      <c r="R100" s="468">
        <f t="shared" si="29"/>
        <v>0</v>
      </c>
      <c r="S100" s="468">
        <f t="shared" si="29"/>
        <v>0</v>
      </c>
      <c r="T100" s="468">
        <f t="shared" si="29"/>
        <v>0</v>
      </c>
      <c r="U100" s="468">
        <f t="shared" si="29"/>
        <v>0</v>
      </c>
      <c r="V100" s="468">
        <f t="shared" si="29"/>
        <v>0</v>
      </c>
      <c r="W100" s="468">
        <f t="shared" si="29"/>
        <v>0</v>
      </c>
      <c r="X100" s="468">
        <f t="shared" si="29"/>
        <v>0</v>
      </c>
      <c r="Y100" s="468">
        <f t="shared" si="29"/>
        <v>0</v>
      </c>
      <c r="Z100" s="468">
        <f t="shared" si="29"/>
        <v>0</v>
      </c>
      <c r="AA100" s="468">
        <f t="shared" si="29"/>
        <v>0</v>
      </c>
      <c r="AB100" s="468">
        <f t="shared" si="29"/>
        <v>0</v>
      </c>
      <c r="AC100" s="468">
        <f t="shared" si="29"/>
        <v>0</v>
      </c>
      <c r="AD100" s="468">
        <f t="shared" si="29"/>
        <v>0</v>
      </c>
      <c r="AE100" s="468">
        <f t="shared" si="29"/>
        <v>0</v>
      </c>
      <c r="AF100" s="468">
        <f t="shared" si="29"/>
        <v>0</v>
      </c>
      <c r="AG100" s="468">
        <f t="shared" si="29"/>
        <v>0</v>
      </c>
      <c r="AH100" s="468">
        <f t="shared" si="29"/>
        <v>0</v>
      </c>
      <c r="AI100" s="1"/>
      <c r="AJ100" s="1"/>
      <c r="AK100" s="63"/>
    </row>
    <row r="101" spans="1:37" customFormat="1" hidden="1" x14ac:dyDescent="0.2">
      <c r="A101" s="130"/>
      <c r="B101" s="466"/>
      <c r="C101" s="467" t="s">
        <v>317</v>
      </c>
      <c r="D101" s="469">
        <f>IF(AND(D110&gt;0,D110&lt;D109),3,IF(AND(D109&gt;0,D110=0),1,0))*D$86</f>
        <v>0</v>
      </c>
      <c r="E101" s="469">
        <f t="shared" ref="E101:AH101" si="30">IF(AND(E110&gt;0,E110&lt;E109),3,IF(AND(E109&gt;0,E110=0),1,0))*E$86</f>
        <v>0</v>
      </c>
      <c r="F101" s="469">
        <f t="shared" si="30"/>
        <v>0</v>
      </c>
      <c r="G101" s="469">
        <f t="shared" si="30"/>
        <v>0</v>
      </c>
      <c r="H101" s="469">
        <f t="shared" si="30"/>
        <v>0</v>
      </c>
      <c r="I101" s="469">
        <f t="shared" si="30"/>
        <v>0</v>
      </c>
      <c r="J101" s="469">
        <f t="shared" si="30"/>
        <v>0</v>
      </c>
      <c r="K101" s="469">
        <f t="shared" si="30"/>
        <v>0</v>
      </c>
      <c r="L101" s="469">
        <f t="shared" si="30"/>
        <v>0</v>
      </c>
      <c r="M101" s="469">
        <f t="shared" si="30"/>
        <v>0</v>
      </c>
      <c r="N101" s="469">
        <f t="shared" si="30"/>
        <v>0</v>
      </c>
      <c r="O101" s="469">
        <f t="shared" si="30"/>
        <v>0</v>
      </c>
      <c r="P101" s="469">
        <f t="shared" si="30"/>
        <v>0</v>
      </c>
      <c r="Q101" s="469">
        <f t="shared" si="30"/>
        <v>0</v>
      </c>
      <c r="R101" s="469">
        <f t="shared" si="30"/>
        <v>0</v>
      </c>
      <c r="S101" s="469">
        <f t="shared" si="30"/>
        <v>0</v>
      </c>
      <c r="T101" s="469">
        <f t="shared" si="30"/>
        <v>0</v>
      </c>
      <c r="U101" s="469">
        <f t="shared" si="30"/>
        <v>0</v>
      </c>
      <c r="V101" s="469">
        <f t="shared" si="30"/>
        <v>0</v>
      </c>
      <c r="W101" s="469">
        <f t="shared" si="30"/>
        <v>0</v>
      </c>
      <c r="X101" s="469">
        <f t="shared" si="30"/>
        <v>0</v>
      </c>
      <c r="Y101" s="469">
        <f t="shared" si="30"/>
        <v>0</v>
      </c>
      <c r="Z101" s="469">
        <f t="shared" si="30"/>
        <v>0</v>
      </c>
      <c r="AA101" s="469">
        <f t="shared" si="30"/>
        <v>0</v>
      </c>
      <c r="AB101" s="469">
        <f t="shared" si="30"/>
        <v>0</v>
      </c>
      <c r="AC101" s="469">
        <f t="shared" si="30"/>
        <v>0</v>
      </c>
      <c r="AD101" s="469">
        <f t="shared" si="30"/>
        <v>0</v>
      </c>
      <c r="AE101" s="469">
        <f t="shared" si="30"/>
        <v>0</v>
      </c>
      <c r="AF101" s="469">
        <f t="shared" si="30"/>
        <v>0</v>
      </c>
      <c r="AG101" s="469">
        <f t="shared" si="30"/>
        <v>0</v>
      </c>
      <c r="AH101" s="469">
        <f t="shared" si="30"/>
        <v>0</v>
      </c>
      <c r="AI101" s="1"/>
      <c r="AJ101" s="1"/>
      <c r="AK101" s="63"/>
    </row>
    <row r="102" spans="1:37" customFormat="1" hidden="1" x14ac:dyDescent="0.2">
      <c r="A102" s="130"/>
      <c r="B102" s="466"/>
      <c r="C102" s="467" t="s">
        <v>318</v>
      </c>
      <c r="D102" s="470">
        <f t="shared" ref="D102:AH102" si="31">IF(AND(D111&gt;0,D111&lt;D110),3,IF(AND(D111=0,D112&gt;0),1,0))*D$86</f>
        <v>0</v>
      </c>
      <c r="E102" s="470">
        <f t="shared" si="31"/>
        <v>0</v>
      </c>
      <c r="F102" s="470">
        <f t="shared" si="31"/>
        <v>0</v>
      </c>
      <c r="G102" s="470">
        <f t="shared" si="31"/>
        <v>0</v>
      </c>
      <c r="H102" s="470">
        <f t="shared" si="31"/>
        <v>0</v>
      </c>
      <c r="I102" s="470">
        <f t="shared" si="31"/>
        <v>0</v>
      </c>
      <c r="J102" s="470">
        <f t="shared" si="31"/>
        <v>0</v>
      </c>
      <c r="K102" s="470">
        <f t="shared" si="31"/>
        <v>0</v>
      </c>
      <c r="L102" s="470">
        <f t="shared" si="31"/>
        <v>0</v>
      </c>
      <c r="M102" s="470">
        <f t="shared" si="31"/>
        <v>0</v>
      </c>
      <c r="N102" s="470">
        <f t="shared" si="31"/>
        <v>0</v>
      </c>
      <c r="O102" s="470">
        <f t="shared" si="31"/>
        <v>0</v>
      </c>
      <c r="P102" s="470">
        <f t="shared" si="31"/>
        <v>0</v>
      </c>
      <c r="Q102" s="470">
        <f t="shared" si="31"/>
        <v>0</v>
      </c>
      <c r="R102" s="470">
        <f t="shared" si="31"/>
        <v>0</v>
      </c>
      <c r="S102" s="470">
        <f t="shared" si="31"/>
        <v>0</v>
      </c>
      <c r="T102" s="470">
        <f t="shared" si="31"/>
        <v>0</v>
      </c>
      <c r="U102" s="470">
        <f t="shared" si="31"/>
        <v>0</v>
      </c>
      <c r="V102" s="470">
        <f t="shared" si="31"/>
        <v>0</v>
      </c>
      <c r="W102" s="470">
        <f t="shared" si="31"/>
        <v>0</v>
      </c>
      <c r="X102" s="470">
        <f t="shared" si="31"/>
        <v>0</v>
      </c>
      <c r="Y102" s="470">
        <f t="shared" si="31"/>
        <v>0</v>
      </c>
      <c r="Z102" s="470">
        <f t="shared" si="31"/>
        <v>0</v>
      </c>
      <c r="AA102" s="470">
        <f t="shared" si="31"/>
        <v>0</v>
      </c>
      <c r="AB102" s="470">
        <f t="shared" si="31"/>
        <v>0</v>
      </c>
      <c r="AC102" s="470">
        <f t="shared" si="31"/>
        <v>0</v>
      </c>
      <c r="AD102" s="470">
        <f t="shared" si="31"/>
        <v>0</v>
      </c>
      <c r="AE102" s="470">
        <f t="shared" si="31"/>
        <v>0</v>
      </c>
      <c r="AF102" s="470">
        <f t="shared" si="31"/>
        <v>0</v>
      </c>
      <c r="AG102" s="470">
        <f t="shared" si="31"/>
        <v>0</v>
      </c>
      <c r="AH102" s="470">
        <f t="shared" si="31"/>
        <v>0</v>
      </c>
      <c r="AI102" s="1"/>
      <c r="AJ102" s="1"/>
      <c r="AK102" s="63"/>
    </row>
    <row r="103" spans="1:37" customFormat="1" hidden="1" x14ac:dyDescent="0.2">
      <c r="A103" s="130"/>
      <c r="B103" s="466"/>
      <c r="C103" s="467" t="s">
        <v>319</v>
      </c>
      <c r="D103" s="469">
        <f>IF(AND(D112&gt;0,D112&lt;D111),3,IF(AND(D111&gt;0,D112=0),1,0))*D$86</f>
        <v>0</v>
      </c>
      <c r="E103" s="469">
        <f t="shared" ref="E103:AH103" si="32">IF(AND(E112&gt;0,E112&lt;E111),3,IF(AND(E111&gt;0,E112=0),1,0))*E$86</f>
        <v>0</v>
      </c>
      <c r="F103" s="469">
        <f t="shared" si="32"/>
        <v>0</v>
      </c>
      <c r="G103" s="469">
        <f t="shared" si="32"/>
        <v>0</v>
      </c>
      <c r="H103" s="469">
        <f t="shared" si="32"/>
        <v>0</v>
      </c>
      <c r="I103" s="469">
        <f t="shared" si="32"/>
        <v>0</v>
      </c>
      <c r="J103" s="469">
        <f t="shared" si="32"/>
        <v>0</v>
      </c>
      <c r="K103" s="469">
        <f t="shared" si="32"/>
        <v>0</v>
      </c>
      <c r="L103" s="469">
        <f t="shared" si="32"/>
        <v>0</v>
      </c>
      <c r="M103" s="469">
        <f t="shared" si="32"/>
        <v>0</v>
      </c>
      <c r="N103" s="469">
        <f t="shared" si="32"/>
        <v>0</v>
      </c>
      <c r="O103" s="469">
        <f t="shared" si="32"/>
        <v>0</v>
      </c>
      <c r="P103" s="469">
        <f t="shared" si="32"/>
        <v>0</v>
      </c>
      <c r="Q103" s="469">
        <f t="shared" si="32"/>
        <v>0</v>
      </c>
      <c r="R103" s="469">
        <f t="shared" si="32"/>
        <v>0</v>
      </c>
      <c r="S103" s="469">
        <f t="shared" si="32"/>
        <v>0</v>
      </c>
      <c r="T103" s="469">
        <f t="shared" si="32"/>
        <v>0</v>
      </c>
      <c r="U103" s="469">
        <f t="shared" si="32"/>
        <v>0</v>
      </c>
      <c r="V103" s="469">
        <f t="shared" si="32"/>
        <v>0</v>
      </c>
      <c r="W103" s="469">
        <f t="shared" si="32"/>
        <v>0</v>
      </c>
      <c r="X103" s="469">
        <f t="shared" si="32"/>
        <v>0</v>
      </c>
      <c r="Y103" s="469">
        <f t="shared" si="32"/>
        <v>0</v>
      </c>
      <c r="Z103" s="469">
        <f t="shared" si="32"/>
        <v>0</v>
      </c>
      <c r="AA103" s="469">
        <f t="shared" si="32"/>
        <v>0</v>
      </c>
      <c r="AB103" s="469">
        <f t="shared" si="32"/>
        <v>0</v>
      </c>
      <c r="AC103" s="469">
        <f t="shared" si="32"/>
        <v>0</v>
      </c>
      <c r="AD103" s="469">
        <f t="shared" si="32"/>
        <v>0</v>
      </c>
      <c r="AE103" s="469">
        <f t="shared" si="32"/>
        <v>0</v>
      </c>
      <c r="AF103" s="469">
        <f t="shared" si="32"/>
        <v>0</v>
      </c>
      <c r="AG103" s="469">
        <f t="shared" si="32"/>
        <v>0</v>
      </c>
      <c r="AH103" s="469">
        <f t="shared" si="32"/>
        <v>0</v>
      </c>
      <c r="AI103" s="1"/>
      <c r="AJ103" s="1"/>
      <c r="AK103" s="63"/>
    </row>
    <row r="104" spans="1:37" customFormat="1" hidden="1" x14ac:dyDescent="0.2">
      <c r="A104" s="130"/>
      <c r="B104" s="471" t="s">
        <v>320</v>
      </c>
      <c r="C104" s="467" t="s">
        <v>321</v>
      </c>
      <c r="D104" s="470">
        <f>IF(AND(D113&gt;0,D113&lt;D112),3,IF(AND(D113=0,D114&gt;0),1,0))*D$86</f>
        <v>0</v>
      </c>
      <c r="E104" s="470">
        <f t="shared" ref="E104:AH104" si="33">IF(AND(E113&gt;0,E113&lt;E112),3,IF(AND(E113=0,E114&gt;0),1,0))*E$86</f>
        <v>0</v>
      </c>
      <c r="F104" s="470">
        <f t="shared" si="33"/>
        <v>0</v>
      </c>
      <c r="G104" s="470">
        <f t="shared" si="33"/>
        <v>0</v>
      </c>
      <c r="H104" s="470">
        <f t="shared" si="33"/>
        <v>0</v>
      </c>
      <c r="I104" s="470">
        <f t="shared" si="33"/>
        <v>0</v>
      </c>
      <c r="J104" s="470">
        <f t="shared" si="33"/>
        <v>0</v>
      </c>
      <c r="K104" s="470">
        <f t="shared" si="33"/>
        <v>0</v>
      </c>
      <c r="L104" s="470">
        <f t="shared" si="33"/>
        <v>0</v>
      </c>
      <c r="M104" s="470">
        <f t="shared" si="33"/>
        <v>0</v>
      </c>
      <c r="N104" s="470">
        <f t="shared" si="33"/>
        <v>0</v>
      </c>
      <c r="O104" s="470">
        <f t="shared" si="33"/>
        <v>0</v>
      </c>
      <c r="P104" s="470">
        <f t="shared" si="33"/>
        <v>0</v>
      </c>
      <c r="Q104" s="470">
        <f t="shared" si="33"/>
        <v>0</v>
      </c>
      <c r="R104" s="470">
        <f t="shared" si="33"/>
        <v>0</v>
      </c>
      <c r="S104" s="470">
        <f t="shared" si="33"/>
        <v>0</v>
      </c>
      <c r="T104" s="470">
        <f t="shared" si="33"/>
        <v>0</v>
      </c>
      <c r="U104" s="470">
        <f t="shared" si="33"/>
        <v>0</v>
      </c>
      <c r="V104" s="470">
        <f t="shared" si="33"/>
        <v>0</v>
      </c>
      <c r="W104" s="470">
        <f t="shared" si="33"/>
        <v>0</v>
      </c>
      <c r="X104" s="470">
        <f t="shared" si="33"/>
        <v>0</v>
      </c>
      <c r="Y104" s="470">
        <f t="shared" si="33"/>
        <v>0</v>
      </c>
      <c r="Z104" s="470">
        <f t="shared" si="33"/>
        <v>0</v>
      </c>
      <c r="AA104" s="470">
        <f t="shared" si="33"/>
        <v>0</v>
      </c>
      <c r="AB104" s="470">
        <f t="shared" si="33"/>
        <v>0</v>
      </c>
      <c r="AC104" s="470">
        <f t="shared" si="33"/>
        <v>0</v>
      </c>
      <c r="AD104" s="470">
        <f t="shared" si="33"/>
        <v>0</v>
      </c>
      <c r="AE104" s="470">
        <f t="shared" si="33"/>
        <v>0</v>
      </c>
      <c r="AF104" s="470">
        <f t="shared" si="33"/>
        <v>0</v>
      </c>
      <c r="AG104" s="470">
        <f t="shared" si="33"/>
        <v>0</v>
      </c>
      <c r="AH104" s="470">
        <f t="shared" si="33"/>
        <v>0</v>
      </c>
      <c r="AI104" s="1"/>
      <c r="AJ104" s="1"/>
      <c r="AK104" s="63"/>
    </row>
    <row r="105" spans="1:37" customFormat="1" hidden="1" x14ac:dyDescent="0.2">
      <c r="A105" s="130"/>
      <c r="B105" s="466"/>
      <c r="C105" s="467" t="s">
        <v>322</v>
      </c>
      <c r="D105" s="469">
        <f>IF(AND(D114&gt;0,D114&lt;D113),3,IF(AND(D113&gt;0,D114=0),1,0))*D$86</f>
        <v>0</v>
      </c>
      <c r="E105" s="469">
        <f t="shared" ref="E105:AH105" si="34">IF(AND(E114&gt;0,E114&lt;E113),3,IF(AND(E113&gt;0,E114=0),1,0))*E$86</f>
        <v>0</v>
      </c>
      <c r="F105" s="469">
        <f t="shared" si="34"/>
        <v>0</v>
      </c>
      <c r="G105" s="469">
        <f t="shared" si="34"/>
        <v>0</v>
      </c>
      <c r="H105" s="469">
        <f t="shared" si="34"/>
        <v>0</v>
      </c>
      <c r="I105" s="469">
        <f t="shared" si="34"/>
        <v>0</v>
      </c>
      <c r="J105" s="469">
        <f t="shared" si="34"/>
        <v>0</v>
      </c>
      <c r="K105" s="469">
        <f t="shared" si="34"/>
        <v>0</v>
      </c>
      <c r="L105" s="469">
        <f t="shared" si="34"/>
        <v>0</v>
      </c>
      <c r="M105" s="469">
        <f t="shared" si="34"/>
        <v>0</v>
      </c>
      <c r="N105" s="469">
        <f t="shared" si="34"/>
        <v>0</v>
      </c>
      <c r="O105" s="469">
        <f t="shared" si="34"/>
        <v>0</v>
      </c>
      <c r="P105" s="469">
        <f t="shared" si="34"/>
        <v>0</v>
      </c>
      <c r="Q105" s="469">
        <f t="shared" si="34"/>
        <v>0</v>
      </c>
      <c r="R105" s="469">
        <f t="shared" si="34"/>
        <v>0</v>
      </c>
      <c r="S105" s="469">
        <f t="shared" si="34"/>
        <v>0</v>
      </c>
      <c r="T105" s="469">
        <f t="shared" si="34"/>
        <v>0</v>
      </c>
      <c r="U105" s="469">
        <f t="shared" si="34"/>
        <v>0</v>
      </c>
      <c r="V105" s="469">
        <f t="shared" si="34"/>
        <v>0</v>
      </c>
      <c r="W105" s="469">
        <f t="shared" si="34"/>
        <v>0</v>
      </c>
      <c r="X105" s="469">
        <f t="shared" si="34"/>
        <v>0</v>
      </c>
      <c r="Y105" s="469">
        <f t="shared" si="34"/>
        <v>0</v>
      </c>
      <c r="Z105" s="469">
        <f t="shared" si="34"/>
        <v>0</v>
      </c>
      <c r="AA105" s="469">
        <f t="shared" si="34"/>
        <v>0</v>
      </c>
      <c r="AB105" s="469">
        <f t="shared" si="34"/>
        <v>0</v>
      </c>
      <c r="AC105" s="469">
        <f t="shared" si="34"/>
        <v>0</v>
      </c>
      <c r="AD105" s="469">
        <f t="shared" si="34"/>
        <v>0</v>
      </c>
      <c r="AE105" s="469">
        <f t="shared" si="34"/>
        <v>0</v>
      </c>
      <c r="AF105" s="469">
        <f t="shared" si="34"/>
        <v>0</v>
      </c>
      <c r="AG105" s="469">
        <f t="shared" si="34"/>
        <v>0</v>
      </c>
      <c r="AH105" s="469">
        <f t="shared" si="34"/>
        <v>0</v>
      </c>
      <c r="AI105" s="1"/>
      <c r="AJ105" s="1"/>
      <c r="AK105" s="63"/>
    </row>
    <row r="106" spans="1:37" customFormat="1" hidden="1" x14ac:dyDescent="0.2">
      <c r="A106" s="130"/>
      <c r="B106" s="466"/>
      <c r="C106" s="467" t="s">
        <v>323</v>
      </c>
      <c r="D106" s="470">
        <f>IF(AND(D115&gt;0,D115&lt;D114),3,IF(AND(D115=0,D116&gt;0),1,0))*D$86</f>
        <v>0</v>
      </c>
      <c r="E106" s="470">
        <f t="shared" ref="E106:AH106" si="35">IF(AND(E115&gt;0,E115&lt;E114),3,IF(AND(E115=0,E116&gt;0),1,0))*E$86</f>
        <v>0</v>
      </c>
      <c r="F106" s="470">
        <f t="shared" si="35"/>
        <v>0</v>
      </c>
      <c r="G106" s="470">
        <f t="shared" si="35"/>
        <v>0</v>
      </c>
      <c r="H106" s="470">
        <f t="shared" si="35"/>
        <v>0</v>
      </c>
      <c r="I106" s="470">
        <f t="shared" si="35"/>
        <v>0</v>
      </c>
      <c r="J106" s="470">
        <f t="shared" si="35"/>
        <v>0</v>
      </c>
      <c r="K106" s="470">
        <f t="shared" si="35"/>
        <v>0</v>
      </c>
      <c r="L106" s="470">
        <f t="shared" si="35"/>
        <v>0</v>
      </c>
      <c r="M106" s="470">
        <f t="shared" si="35"/>
        <v>0</v>
      </c>
      <c r="N106" s="470">
        <f t="shared" si="35"/>
        <v>0</v>
      </c>
      <c r="O106" s="470">
        <f t="shared" si="35"/>
        <v>0</v>
      </c>
      <c r="P106" s="470">
        <f t="shared" si="35"/>
        <v>0</v>
      </c>
      <c r="Q106" s="470">
        <f t="shared" si="35"/>
        <v>0</v>
      </c>
      <c r="R106" s="470">
        <f t="shared" si="35"/>
        <v>0</v>
      </c>
      <c r="S106" s="470">
        <f t="shared" si="35"/>
        <v>0</v>
      </c>
      <c r="T106" s="470">
        <f t="shared" si="35"/>
        <v>0</v>
      </c>
      <c r="U106" s="470">
        <f t="shared" si="35"/>
        <v>0</v>
      </c>
      <c r="V106" s="470">
        <f t="shared" si="35"/>
        <v>0</v>
      </c>
      <c r="W106" s="470">
        <f t="shared" si="35"/>
        <v>0</v>
      </c>
      <c r="X106" s="470">
        <f t="shared" si="35"/>
        <v>0</v>
      </c>
      <c r="Y106" s="470">
        <f t="shared" si="35"/>
        <v>0</v>
      </c>
      <c r="Z106" s="470">
        <f t="shared" si="35"/>
        <v>0</v>
      </c>
      <c r="AA106" s="470">
        <f t="shared" si="35"/>
        <v>0</v>
      </c>
      <c r="AB106" s="470">
        <f t="shared" si="35"/>
        <v>0</v>
      </c>
      <c r="AC106" s="470">
        <f t="shared" si="35"/>
        <v>0</v>
      </c>
      <c r="AD106" s="470">
        <f t="shared" si="35"/>
        <v>0</v>
      </c>
      <c r="AE106" s="470">
        <f t="shared" si="35"/>
        <v>0</v>
      </c>
      <c r="AF106" s="470">
        <f t="shared" si="35"/>
        <v>0</v>
      </c>
      <c r="AG106" s="470">
        <f t="shared" si="35"/>
        <v>0</v>
      </c>
      <c r="AH106" s="470">
        <f t="shared" si="35"/>
        <v>0</v>
      </c>
      <c r="AI106" s="1"/>
      <c r="AJ106" s="1"/>
      <c r="AK106" s="63"/>
    </row>
    <row r="107" spans="1:37" customFormat="1" hidden="1" x14ac:dyDescent="0.2">
      <c r="A107" s="130"/>
      <c r="B107" s="466"/>
      <c r="C107" s="467" t="s">
        <v>324</v>
      </c>
      <c r="D107" s="469">
        <f>IF(AND(D116&gt;0,D116&lt;D115),3,IF(AND(D115&gt;0,D116=0),1,0))*D$86</f>
        <v>0</v>
      </c>
      <c r="E107" s="469">
        <f t="shared" ref="E107:AH107" si="36">IF(AND(E116&gt;0,E116&lt;E115),3,IF(AND(E115&gt;0,E116=0),1,0))*E$86</f>
        <v>0</v>
      </c>
      <c r="F107" s="469">
        <f t="shared" si="36"/>
        <v>0</v>
      </c>
      <c r="G107" s="469">
        <f t="shared" si="36"/>
        <v>0</v>
      </c>
      <c r="H107" s="469">
        <f t="shared" si="36"/>
        <v>0</v>
      </c>
      <c r="I107" s="469">
        <f t="shared" si="36"/>
        <v>0</v>
      </c>
      <c r="J107" s="469">
        <f t="shared" si="36"/>
        <v>0</v>
      </c>
      <c r="K107" s="469">
        <f t="shared" si="36"/>
        <v>0</v>
      </c>
      <c r="L107" s="469">
        <f t="shared" si="36"/>
        <v>0</v>
      </c>
      <c r="M107" s="469">
        <f t="shared" si="36"/>
        <v>0</v>
      </c>
      <c r="N107" s="469">
        <f t="shared" si="36"/>
        <v>0</v>
      </c>
      <c r="O107" s="469">
        <f t="shared" si="36"/>
        <v>0</v>
      </c>
      <c r="P107" s="469">
        <f t="shared" si="36"/>
        <v>0</v>
      </c>
      <c r="Q107" s="469">
        <f t="shared" si="36"/>
        <v>0</v>
      </c>
      <c r="R107" s="469">
        <f t="shared" si="36"/>
        <v>0</v>
      </c>
      <c r="S107" s="469">
        <f t="shared" si="36"/>
        <v>0</v>
      </c>
      <c r="T107" s="469">
        <f t="shared" si="36"/>
        <v>0</v>
      </c>
      <c r="U107" s="469">
        <f t="shared" si="36"/>
        <v>0</v>
      </c>
      <c r="V107" s="469">
        <f t="shared" si="36"/>
        <v>0</v>
      </c>
      <c r="W107" s="469">
        <f t="shared" si="36"/>
        <v>0</v>
      </c>
      <c r="X107" s="469">
        <f t="shared" si="36"/>
        <v>0</v>
      </c>
      <c r="Y107" s="469">
        <f t="shared" si="36"/>
        <v>0</v>
      </c>
      <c r="Z107" s="469">
        <f t="shared" si="36"/>
        <v>0</v>
      </c>
      <c r="AA107" s="469">
        <f t="shared" si="36"/>
        <v>0</v>
      </c>
      <c r="AB107" s="469">
        <f t="shared" si="36"/>
        <v>0</v>
      </c>
      <c r="AC107" s="469">
        <f t="shared" si="36"/>
        <v>0</v>
      </c>
      <c r="AD107" s="469">
        <f t="shared" si="36"/>
        <v>0</v>
      </c>
      <c r="AE107" s="469">
        <f t="shared" si="36"/>
        <v>0</v>
      </c>
      <c r="AF107" s="469">
        <f t="shared" si="36"/>
        <v>0</v>
      </c>
      <c r="AG107" s="469">
        <f t="shared" si="36"/>
        <v>0</v>
      </c>
      <c r="AH107" s="469">
        <f t="shared" si="36"/>
        <v>0</v>
      </c>
      <c r="AI107" s="1"/>
      <c r="AJ107" s="1"/>
      <c r="AK107" s="63"/>
    </row>
    <row r="108" spans="1:37" customFormat="1" hidden="1" x14ac:dyDescent="0.2">
      <c r="A108" s="130"/>
      <c r="B108" s="5"/>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63"/>
    </row>
    <row r="109" spans="1:37" customFormat="1" hidden="1" x14ac:dyDescent="0.2">
      <c r="A109" s="130"/>
      <c r="C109" s="472" t="s">
        <v>316</v>
      </c>
      <c r="D109" s="473">
        <f>ROUND(D5*24,2)</f>
        <v>0</v>
      </c>
      <c r="E109" s="473">
        <f t="shared" ref="E109:AH116" si="37">ROUND(E5*24,2)</f>
        <v>0</v>
      </c>
      <c r="F109" s="473">
        <f t="shared" si="37"/>
        <v>0</v>
      </c>
      <c r="G109" s="473">
        <f t="shared" si="37"/>
        <v>0</v>
      </c>
      <c r="H109" s="473">
        <f t="shared" si="37"/>
        <v>0</v>
      </c>
      <c r="I109" s="473">
        <f t="shared" si="37"/>
        <v>0</v>
      </c>
      <c r="J109" s="473">
        <f t="shared" si="37"/>
        <v>0</v>
      </c>
      <c r="K109" s="473">
        <f t="shared" si="37"/>
        <v>0</v>
      </c>
      <c r="L109" s="473">
        <f t="shared" si="37"/>
        <v>0</v>
      </c>
      <c r="M109" s="473">
        <f t="shared" si="37"/>
        <v>0</v>
      </c>
      <c r="N109" s="473">
        <f t="shared" si="37"/>
        <v>0</v>
      </c>
      <c r="O109" s="473">
        <f t="shared" si="37"/>
        <v>0</v>
      </c>
      <c r="P109" s="473">
        <f t="shared" si="37"/>
        <v>0</v>
      </c>
      <c r="Q109" s="473">
        <f t="shared" si="37"/>
        <v>0</v>
      </c>
      <c r="R109" s="473">
        <f t="shared" si="37"/>
        <v>0</v>
      </c>
      <c r="S109" s="473">
        <f t="shared" si="37"/>
        <v>0</v>
      </c>
      <c r="T109" s="473">
        <f t="shared" si="37"/>
        <v>0</v>
      </c>
      <c r="U109" s="473">
        <f t="shared" si="37"/>
        <v>0</v>
      </c>
      <c r="V109" s="473">
        <f t="shared" si="37"/>
        <v>0</v>
      </c>
      <c r="W109" s="473">
        <f t="shared" si="37"/>
        <v>0</v>
      </c>
      <c r="X109" s="473">
        <f t="shared" si="37"/>
        <v>0</v>
      </c>
      <c r="Y109" s="473">
        <f t="shared" si="37"/>
        <v>0</v>
      </c>
      <c r="Z109" s="473">
        <f t="shared" si="37"/>
        <v>0</v>
      </c>
      <c r="AA109" s="473">
        <f t="shared" si="37"/>
        <v>0</v>
      </c>
      <c r="AB109" s="473">
        <f t="shared" si="37"/>
        <v>0</v>
      </c>
      <c r="AC109" s="473">
        <f t="shared" si="37"/>
        <v>0</v>
      </c>
      <c r="AD109" s="473">
        <f t="shared" si="37"/>
        <v>0</v>
      </c>
      <c r="AE109" s="473">
        <f t="shared" si="37"/>
        <v>0</v>
      </c>
      <c r="AF109" s="473">
        <f t="shared" si="37"/>
        <v>0</v>
      </c>
      <c r="AG109" s="473">
        <f t="shared" si="37"/>
        <v>0</v>
      </c>
      <c r="AH109" s="474">
        <f t="shared" si="37"/>
        <v>0</v>
      </c>
      <c r="AI109" s="1"/>
      <c r="AJ109" s="1"/>
      <c r="AK109" s="63"/>
    </row>
    <row r="110" spans="1:37" customFormat="1" hidden="1" x14ac:dyDescent="0.2">
      <c r="A110" s="130"/>
      <c r="B110" s="5"/>
      <c r="C110" s="475" t="s">
        <v>317</v>
      </c>
      <c r="D110" s="476">
        <f t="shared" ref="D110:S116" si="38">ROUND(D6*24,2)</f>
        <v>0</v>
      </c>
      <c r="E110" s="476">
        <f t="shared" si="38"/>
        <v>0</v>
      </c>
      <c r="F110" s="476">
        <f t="shared" si="38"/>
        <v>0</v>
      </c>
      <c r="G110" s="476">
        <f t="shared" si="38"/>
        <v>0</v>
      </c>
      <c r="H110" s="476">
        <f t="shared" si="38"/>
        <v>0</v>
      </c>
      <c r="I110" s="476">
        <f t="shared" si="38"/>
        <v>0</v>
      </c>
      <c r="J110" s="476">
        <f t="shared" si="38"/>
        <v>0</v>
      </c>
      <c r="K110" s="476">
        <f t="shared" si="38"/>
        <v>0</v>
      </c>
      <c r="L110" s="476">
        <f t="shared" si="38"/>
        <v>0</v>
      </c>
      <c r="M110" s="476">
        <f t="shared" si="38"/>
        <v>0</v>
      </c>
      <c r="N110" s="476">
        <f t="shared" si="38"/>
        <v>0</v>
      </c>
      <c r="O110" s="476">
        <f t="shared" si="38"/>
        <v>0</v>
      </c>
      <c r="P110" s="476">
        <f t="shared" si="38"/>
        <v>0</v>
      </c>
      <c r="Q110" s="476">
        <f t="shared" si="38"/>
        <v>0</v>
      </c>
      <c r="R110" s="476">
        <f t="shared" si="38"/>
        <v>0</v>
      </c>
      <c r="S110" s="476">
        <f t="shared" si="38"/>
        <v>0</v>
      </c>
      <c r="T110" s="476">
        <f t="shared" si="37"/>
        <v>0</v>
      </c>
      <c r="U110" s="476">
        <f t="shared" si="37"/>
        <v>0</v>
      </c>
      <c r="V110" s="476">
        <f t="shared" si="37"/>
        <v>0</v>
      </c>
      <c r="W110" s="476">
        <f t="shared" si="37"/>
        <v>0</v>
      </c>
      <c r="X110" s="476">
        <f t="shared" si="37"/>
        <v>0</v>
      </c>
      <c r="Y110" s="476">
        <f t="shared" si="37"/>
        <v>0</v>
      </c>
      <c r="Z110" s="476">
        <f t="shared" si="37"/>
        <v>0</v>
      </c>
      <c r="AA110" s="476">
        <f t="shared" si="37"/>
        <v>0</v>
      </c>
      <c r="AB110" s="476">
        <f t="shared" si="37"/>
        <v>0</v>
      </c>
      <c r="AC110" s="476">
        <f t="shared" si="37"/>
        <v>0</v>
      </c>
      <c r="AD110" s="476">
        <f t="shared" si="37"/>
        <v>0</v>
      </c>
      <c r="AE110" s="476">
        <f t="shared" si="37"/>
        <v>0</v>
      </c>
      <c r="AF110" s="476">
        <f t="shared" si="37"/>
        <v>0</v>
      </c>
      <c r="AG110" s="476">
        <f t="shared" si="37"/>
        <v>0</v>
      </c>
      <c r="AH110" s="477">
        <f t="shared" si="37"/>
        <v>0</v>
      </c>
      <c r="AI110" s="1"/>
      <c r="AJ110" s="1"/>
      <c r="AK110" s="63"/>
    </row>
    <row r="111" spans="1:37" customFormat="1" hidden="1" x14ac:dyDescent="0.2">
      <c r="A111" s="130"/>
      <c r="B111" s="23" t="s">
        <v>325</v>
      </c>
      <c r="C111" s="475" t="s">
        <v>318</v>
      </c>
      <c r="D111" s="476">
        <f t="shared" si="38"/>
        <v>0</v>
      </c>
      <c r="E111" s="476">
        <f t="shared" si="37"/>
        <v>0</v>
      </c>
      <c r="F111" s="476">
        <f t="shared" si="37"/>
        <v>0</v>
      </c>
      <c r="G111" s="476">
        <f t="shared" si="37"/>
        <v>0</v>
      </c>
      <c r="H111" s="476">
        <f t="shared" si="37"/>
        <v>0</v>
      </c>
      <c r="I111" s="476">
        <f t="shared" si="37"/>
        <v>0</v>
      </c>
      <c r="J111" s="476">
        <f t="shared" si="37"/>
        <v>0</v>
      </c>
      <c r="K111" s="476">
        <f t="shared" si="37"/>
        <v>0</v>
      </c>
      <c r="L111" s="476">
        <f t="shared" si="37"/>
        <v>0</v>
      </c>
      <c r="M111" s="476">
        <f t="shared" si="37"/>
        <v>0</v>
      </c>
      <c r="N111" s="476">
        <f t="shared" si="37"/>
        <v>0</v>
      </c>
      <c r="O111" s="476">
        <f t="shared" si="37"/>
        <v>0</v>
      </c>
      <c r="P111" s="476">
        <f t="shared" si="37"/>
        <v>0</v>
      </c>
      <c r="Q111" s="476">
        <f t="shared" si="37"/>
        <v>0</v>
      </c>
      <c r="R111" s="476">
        <f t="shared" si="37"/>
        <v>0</v>
      </c>
      <c r="S111" s="476">
        <f t="shared" si="37"/>
        <v>0</v>
      </c>
      <c r="T111" s="476">
        <f t="shared" si="37"/>
        <v>0</v>
      </c>
      <c r="U111" s="476">
        <f t="shared" si="37"/>
        <v>0</v>
      </c>
      <c r="V111" s="476">
        <f t="shared" si="37"/>
        <v>0</v>
      </c>
      <c r="W111" s="476">
        <f t="shared" si="37"/>
        <v>0</v>
      </c>
      <c r="X111" s="476">
        <f t="shared" si="37"/>
        <v>0</v>
      </c>
      <c r="Y111" s="476">
        <f t="shared" si="37"/>
        <v>0</v>
      </c>
      <c r="Z111" s="476">
        <f t="shared" si="37"/>
        <v>0</v>
      </c>
      <c r="AA111" s="476">
        <f t="shared" si="37"/>
        <v>0</v>
      </c>
      <c r="AB111" s="476">
        <f t="shared" si="37"/>
        <v>0</v>
      </c>
      <c r="AC111" s="476">
        <f t="shared" si="37"/>
        <v>0</v>
      </c>
      <c r="AD111" s="476">
        <f t="shared" si="37"/>
        <v>0</v>
      </c>
      <c r="AE111" s="476">
        <f t="shared" si="37"/>
        <v>0</v>
      </c>
      <c r="AF111" s="476">
        <f t="shared" si="37"/>
        <v>0</v>
      </c>
      <c r="AG111" s="476">
        <f t="shared" si="37"/>
        <v>0</v>
      </c>
      <c r="AH111" s="477">
        <f t="shared" si="37"/>
        <v>0</v>
      </c>
      <c r="AI111" s="1"/>
      <c r="AJ111" s="1"/>
      <c r="AK111" s="63"/>
    </row>
    <row r="112" spans="1:37" customFormat="1" hidden="1" x14ac:dyDescent="0.2">
      <c r="A112" s="130"/>
      <c r="B112" s="5"/>
      <c r="C112" s="475" t="s">
        <v>319</v>
      </c>
      <c r="D112" s="476">
        <f t="shared" si="38"/>
        <v>0</v>
      </c>
      <c r="E112" s="476">
        <f t="shared" si="37"/>
        <v>0</v>
      </c>
      <c r="F112" s="476">
        <f t="shared" si="37"/>
        <v>0</v>
      </c>
      <c r="G112" s="476">
        <f t="shared" si="37"/>
        <v>0</v>
      </c>
      <c r="H112" s="476">
        <f t="shared" si="37"/>
        <v>0</v>
      </c>
      <c r="I112" s="476">
        <f t="shared" si="37"/>
        <v>0</v>
      </c>
      <c r="J112" s="476">
        <f t="shared" si="37"/>
        <v>0</v>
      </c>
      <c r="K112" s="476">
        <f t="shared" si="37"/>
        <v>0</v>
      </c>
      <c r="L112" s="476">
        <f t="shared" si="37"/>
        <v>0</v>
      </c>
      <c r="M112" s="476">
        <f t="shared" si="37"/>
        <v>0</v>
      </c>
      <c r="N112" s="476">
        <f t="shared" si="37"/>
        <v>0</v>
      </c>
      <c r="O112" s="476">
        <f t="shared" si="37"/>
        <v>0</v>
      </c>
      <c r="P112" s="476">
        <f t="shared" si="37"/>
        <v>0</v>
      </c>
      <c r="Q112" s="476">
        <f t="shared" si="37"/>
        <v>0</v>
      </c>
      <c r="R112" s="476">
        <f t="shared" si="37"/>
        <v>0</v>
      </c>
      <c r="S112" s="476">
        <f t="shared" si="37"/>
        <v>0</v>
      </c>
      <c r="T112" s="476">
        <f t="shared" si="37"/>
        <v>0</v>
      </c>
      <c r="U112" s="476">
        <f t="shared" si="37"/>
        <v>0</v>
      </c>
      <c r="V112" s="476">
        <f t="shared" si="37"/>
        <v>0</v>
      </c>
      <c r="W112" s="476">
        <f t="shared" si="37"/>
        <v>0</v>
      </c>
      <c r="X112" s="476">
        <f t="shared" si="37"/>
        <v>0</v>
      </c>
      <c r="Y112" s="476">
        <f t="shared" si="37"/>
        <v>0</v>
      </c>
      <c r="Z112" s="476">
        <f t="shared" si="37"/>
        <v>0</v>
      </c>
      <c r="AA112" s="476">
        <f t="shared" si="37"/>
        <v>0</v>
      </c>
      <c r="AB112" s="476">
        <f t="shared" si="37"/>
        <v>0</v>
      </c>
      <c r="AC112" s="476">
        <f t="shared" si="37"/>
        <v>0</v>
      </c>
      <c r="AD112" s="476">
        <f t="shared" si="37"/>
        <v>0</v>
      </c>
      <c r="AE112" s="476">
        <f t="shared" si="37"/>
        <v>0</v>
      </c>
      <c r="AF112" s="476">
        <f t="shared" si="37"/>
        <v>0</v>
      </c>
      <c r="AG112" s="476">
        <f t="shared" si="37"/>
        <v>0</v>
      </c>
      <c r="AH112" s="477">
        <f t="shared" si="37"/>
        <v>0</v>
      </c>
      <c r="AI112" s="1"/>
      <c r="AJ112" s="1"/>
      <c r="AK112" s="63"/>
    </row>
    <row r="113" spans="1:37" customFormat="1" hidden="1" x14ac:dyDescent="0.2">
      <c r="A113" s="130"/>
      <c r="B113" s="5"/>
      <c r="C113" s="475" t="s">
        <v>321</v>
      </c>
      <c r="D113" s="476">
        <f t="shared" si="38"/>
        <v>0</v>
      </c>
      <c r="E113" s="476">
        <f t="shared" si="37"/>
        <v>0</v>
      </c>
      <c r="F113" s="476">
        <f t="shared" si="37"/>
        <v>0</v>
      </c>
      <c r="G113" s="476">
        <f t="shared" si="37"/>
        <v>0</v>
      </c>
      <c r="H113" s="476">
        <f t="shared" si="37"/>
        <v>0</v>
      </c>
      <c r="I113" s="476">
        <f t="shared" si="37"/>
        <v>0</v>
      </c>
      <c r="J113" s="476">
        <f t="shared" si="37"/>
        <v>0</v>
      </c>
      <c r="K113" s="476">
        <f t="shared" si="37"/>
        <v>0</v>
      </c>
      <c r="L113" s="476">
        <f t="shared" si="37"/>
        <v>0</v>
      </c>
      <c r="M113" s="476">
        <f t="shared" si="37"/>
        <v>0</v>
      </c>
      <c r="N113" s="476">
        <f t="shared" si="37"/>
        <v>0</v>
      </c>
      <c r="O113" s="476">
        <f t="shared" si="37"/>
        <v>0</v>
      </c>
      <c r="P113" s="476">
        <f t="shared" si="37"/>
        <v>0</v>
      </c>
      <c r="Q113" s="476">
        <f t="shared" si="37"/>
        <v>0</v>
      </c>
      <c r="R113" s="476">
        <f t="shared" si="37"/>
        <v>0</v>
      </c>
      <c r="S113" s="476">
        <f t="shared" si="37"/>
        <v>0</v>
      </c>
      <c r="T113" s="476">
        <f t="shared" si="37"/>
        <v>0</v>
      </c>
      <c r="U113" s="476">
        <f t="shared" si="37"/>
        <v>0</v>
      </c>
      <c r="V113" s="476">
        <f t="shared" si="37"/>
        <v>0</v>
      </c>
      <c r="W113" s="476">
        <f t="shared" si="37"/>
        <v>0</v>
      </c>
      <c r="X113" s="476">
        <f t="shared" si="37"/>
        <v>0</v>
      </c>
      <c r="Y113" s="476">
        <f t="shared" si="37"/>
        <v>0</v>
      </c>
      <c r="Z113" s="476">
        <f t="shared" si="37"/>
        <v>0</v>
      </c>
      <c r="AA113" s="476">
        <f t="shared" si="37"/>
        <v>0</v>
      </c>
      <c r="AB113" s="476">
        <f t="shared" si="37"/>
        <v>0</v>
      </c>
      <c r="AC113" s="476">
        <f t="shared" si="37"/>
        <v>0</v>
      </c>
      <c r="AD113" s="476">
        <f t="shared" si="37"/>
        <v>0</v>
      </c>
      <c r="AE113" s="476">
        <f t="shared" si="37"/>
        <v>0</v>
      </c>
      <c r="AF113" s="476">
        <f t="shared" si="37"/>
        <v>0</v>
      </c>
      <c r="AG113" s="476">
        <f t="shared" si="37"/>
        <v>0</v>
      </c>
      <c r="AH113" s="477">
        <f t="shared" si="37"/>
        <v>0</v>
      </c>
      <c r="AI113" s="1"/>
      <c r="AJ113" s="1"/>
      <c r="AK113" s="63"/>
    </row>
    <row r="114" spans="1:37" customFormat="1" hidden="1" x14ac:dyDescent="0.2">
      <c r="A114" s="130"/>
      <c r="B114" s="5"/>
      <c r="C114" s="475" t="s">
        <v>322</v>
      </c>
      <c r="D114" s="476">
        <f t="shared" si="38"/>
        <v>0</v>
      </c>
      <c r="E114" s="476">
        <f t="shared" si="37"/>
        <v>0</v>
      </c>
      <c r="F114" s="476">
        <f t="shared" si="37"/>
        <v>0</v>
      </c>
      <c r="G114" s="476">
        <f t="shared" si="37"/>
        <v>0</v>
      </c>
      <c r="H114" s="476">
        <f t="shared" si="37"/>
        <v>0</v>
      </c>
      <c r="I114" s="476">
        <f t="shared" si="37"/>
        <v>0</v>
      </c>
      <c r="J114" s="476">
        <f t="shared" si="37"/>
        <v>0</v>
      </c>
      <c r="K114" s="476">
        <f t="shared" si="37"/>
        <v>0</v>
      </c>
      <c r="L114" s="476">
        <f t="shared" si="37"/>
        <v>0</v>
      </c>
      <c r="M114" s="476">
        <f t="shared" si="37"/>
        <v>0</v>
      </c>
      <c r="N114" s="476">
        <f t="shared" si="37"/>
        <v>0</v>
      </c>
      <c r="O114" s="476">
        <f t="shared" si="37"/>
        <v>0</v>
      </c>
      <c r="P114" s="476">
        <f t="shared" si="37"/>
        <v>0</v>
      </c>
      <c r="Q114" s="476">
        <f t="shared" si="37"/>
        <v>0</v>
      </c>
      <c r="R114" s="476">
        <f t="shared" si="37"/>
        <v>0</v>
      </c>
      <c r="S114" s="476">
        <f t="shared" si="37"/>
        <v>0</v>
      </c>
      <c r="T114" s="476">
        <f t="shared" si="37"/>
        <v>0</v>
      </c>
      <c r="U114" s="476">
        <f t="shared" si="37"/>
        <v>0</v>
      </c>
      <c r="V114" s="476">
        <f t="shared" si="37"/>
        <v>0</v>
      </c>
      <c r="W114" s="476">
        <f t="shared" si="37"/>
        <v>0</v>
      </c>
      <c r="X114" s="476">
        <f t="shared" si="37"/>
        <v>0</v>
      </c>
      <c r="Y114" s="476">
        <f t="shared" si="37"/>
        <v>0</v>
      </c>
      <c r="Z114" s="476">
        <f t="shared" si="37"/>
        <v>0</v>
      </c>
      <c r="AA114" s="476">
        <f t="shared" si="37"/>
        <v>0</v>
      </c>
      <c r="AB114" s="476">
        <f t="shared" si="37"/>
        <v>0</v>
      </c>
      <c r="AC114" s="476">
        <f t="shared" si="37"/>
        <v>0</v>
      </c>
      <c r="AD114" s="476">
        <f t="shared" si="37"/>
        <v>0</v>
      </c>
      <c r="AE114" s="476">
        <f t="shared" si="37"/>
        <v>0</v>
      </c>
      <c r="AF114" s="476">
        <f t="shared" si="37"/>
        <v>0</v>
      </c>
      <c r="AG114" s="476">
        <f t="shared" si="37"/>
        <v>0</v>
      </c>
      <c r="AH114" s="477">
        <f t="shared" si="37"/>
        <v>0</v>
      </c>
      <c r="AI114" s="1"/>
      <c r="AJ114" s="1"/>
      <c r="AK114" s="63"/>
    </row>
    <row r="115" spans="1:37" customFormat="1" hidden="1" x14ac:dyDescent="0.2">
      <c r="A115" s="130"/>
      <c r="B115" s="5"/>
      <c r="C115" s="475" t="s">
        <v>323</v>
      </c>
      <c r="D115" s="476">
        <f t="shared" si="38"/>
        <v>0</v>
      </c>
      <c r="E115" s="476">
        <f t="shared" si="37"/>
        <v>0</v>
      </c>
      <c r="F115" s="476">
        <f t="shared" si="37"/>
        <v>0</v>
      </c>
      <c r="G115" s="476">
        <f t="shared" si="37"/>
        <v>0</v>
      </c>
      <c r="H115" s="476">
        <f t="shared" si="37"/>
        <v>0</v>
      </c>
      <c r="I115" s="476">
        <f t="shared" si="37"/>
        <v>0</v>
      </c>
      <c r="J115" s="476">
        <f t="shared" si="37"/>
        <v>0</v>
      </c>
      <c r="K115" s="476">
        <f t="shared" si="37"/>
        <v>0</v>
      </c>
      <c r="L115" s="476">
        <f t="shared" si="37"/>
        <v>0</v>
      </c>
      <c r="M115" s="476">
        <f t="shared" si="37"/>
        <v>0</v>
      </c>
      <c r="N115" s="476">
        <f t="shared" si="37"/>
        <v>0</v>
      </c>
      <c r="O115" s="476">
        <f t="shared" si="37"/>
        <v>0</v>
      </c>
      <c r="P115" s="476">
        <f t="shared" si="37"/>
        <v>0</v>
      </c>
      <c r="Q115" s="476">
        <f t="shared" si="37"/>
        <v>0</v>
      </c>
      <c r="R115" s="476">
        <f t="shared" si="37"/>
        <v>0</v>
      </c>
      <c r="S115" s="476">
        <f t="shared" si="37"/>
        <v>0</v>
      </c>
      <c r="T115" s="476">
        <f t="shared" si="37"/>
        <v>0</v>
      </c>
      <c r="U115" s="476">
        <f t="shared" si="37"/>
        <v>0</v>
      </c>
      <c r="V115" s="476">
        <f t="shared" si="37"/>
        <v>0</v>
      </c>
      <c r="W115" s="476">
        <f t="shared" si="37"/>
        <v>0</v>
      </c>
      <c r="X115" s="476">
        <f t="shared" si="37"/>
        <v>0</v>
      </c>
      <c r="Y115" s="476">
        <f t="shared" si="37"/>
        <v>0</v>
      </c>
      <c r="Z115" s="476">
        <f t="shared" si="37"/>
        <v>0</v>
      </c>
      <c r="AA115" s="476">
        <f t="shared" si="37"/>
        <v>0</v>
      </c>
      <c r="AB115" s="476">
        <f t="shared" si="37"/>
        <v>0</v>
      </c>
      <c r="AC115" s="476">
        <f t="shared" si="37"/>
        <v>0</v>
      </c>
      <c r="AD115" s="476">
        <f t="shared" si="37"/>
        <v>0</v>
      </c>
      <c r="AE115" s="476">
        <f t="shared" si="37"/>
        <v>0</v>
      </c>
      <c r="AF115" s="476">
        <f t="shared" si="37"/>
        <v>0</v>
      </c>
      <c r="AG115" s="476">
        <f t="shared" si="37"/>
        <v>0</v>
      </c>
      <c r="AH115" s="477">
        <f t="shared" si="37"/>
        <v>0</v>
      </c>
      <c r="AI115" s="1"/>
      <c r="AJ115" s="1"/>
      <c r="AK115" s="63"/>
    </row>
    <row r="116" spans="1:37" customFormat="1" hidden="1" x14ac:dyDescent="0.2">
      <c r="A116" s="130"/>
      <c r="B116" s="5"/>
      <c r="C116" s="478" t="s">
        <v>324</v>
      </c>
      <c r="D116" s="479">
        <f t="shared" si="38"/>
        <v>0</v>
      </c>
      <c r="E116" s="479">
        <f t="shared" si="37"/>
        <v>0</v>
      </c>
      <c r="F116" s="479">
        <f t="shared" si="37"/>
        <v>0</v>
      </c>
      <c r="G116" s="479">
        <f t="shared" si="37"/>
        <v>0</v>
      </c>
      <c r="H116" s="479">
        <f t="shared" si="37"/>
        <v>0</v>
      </c>
      <c r="I116" s="479">
        <f t="shared" si="37"/>
        <v>0</v>
      </c>
      <c r="J116" s="479">
        <f t="shared" si="37"/>
        <v>0</v>
      </c>
      <c r="K116" s="479">
        <f t="shared" si="37"/>
        <v>0</v>
      </c>
      <c r="L116" s="479">
        <f t="shared" si="37"/>
        <v>0</v>
      </c>
      <c r="M116" s="479">
        <f t="shared" si="37"/>
        <v>0</v>
      </c>
      <c r="N116" s="479">
        <f t="shared" si="37"/>
        <v>0</v>
      </c>
      <c r="O116" s="479">
        <f t="shared" si="37"/>
        <v>0</v>
      </c>
      <c r="P116" s="479">
        <f t="shared" si="37"/>
        <v>0</v>
      </c>
      <c r="Q116" s="479">
        <f t="shared" si="37"/>
        <v>0</v>
      </c>
      <c r="R116" s="479">
        <f t="shared" si="37"/>
        <v>0</v>
      </c>
      <c r="S116" s="479">
        <f t="shared" si="37"/>
        <v>0</v>
      </c>
      <c r="T116" s="479">
        <f t="shared" si="37"/>
        <v>0</v>
      </c>
      <c r="U116" s="479">
        <f t="shared" si="37"/>
        <v>0</v>
      </c>
      <c r="V116" s="479">
        <f t="shared" si="37"/>
        <v>0</v>
      </c>
      <c r="W116" s="479">
        <f t="shared" si="37"/>
        <v>0</v>
      </c>
      <c r="X116" s="479">
        <f t="shared" si="37"/>
        <v>0</v>
      </c>
      <c r="Y116" s="479">
        <f t="shared" si="37"/>
        <v>0</v>
      </c>
      <c r="Z116" s="479">
        <f t="shared" si="37"/>
        <v>0</v>
      </c>
      <c r="AA116" s="479">
        <f t="shared" si="37"/>
        <v>0</v>
      </c>
      <c r="AB116" s="479">
        <f t="shared" si="37"/>
        <v>0</v>
      </c>
      <c r="AC116" s="479">
        <f t="shared" si="37"/>
        <v>0</v>
      </c>
      <c r="AD116" s="479">
        <f t="shared" si="37"/>
        <v>0</v>
      </c>
      <c r="AE116" s="479">
        <f t="shared" si="37"/>
        <v>0</v>
      </c>
      <c r="AF116" s="479">
        <f t="shared" si="37"/>
        <v>0</v>
      </c>
      <c r="AG116" s="479">
        <f t="shared" si="37"/>
        <v>0</v>
      </c>
      <c r="AH116" s="480">
        <f t="shared" si="37"/>
        <v>0</v>
      </c>
      <c r="AI116" s="1"/>
      <c r="AJ116" s="1"/>
      <c r="AK116" s="63"/>
    </row>
    <row r="117" spans="1:37" hidden="1" x14ac:dyDescent="0.2">
      <c r="B117" s="1"/>
    </row>
    <row r="118" spans="1:37" hidden="1" x14ac:dyDescent="0.2">
      <c r="B118" s="481" t="s">
        <v>326</v>
      </c>
      <c r="C118" s="482" t="s">
        <v>327</v>
      </c>
      <c r="D118" s="476">
        <f>IF(OR(D109="",D110=""),0,D110-D109)</f>
        <v>0</v>
      </c>
      <c r="E118" s="476">
        <f t="shared" ref="E118:T118" si="39">IF(OR(E109="",E110=""),0,E110-E109)</f>
        <v>0</v>
      </c>
      <c r="F118" s="476">
        <f t="shared" si="39"/>
        <v>0</v>
      </c>
      <c r="G118" s="476">
        <f t="shared" si="39"/>
        <v>0</v>
      </c>
      <c r="H118" s="476">
        <f t="shared" si="39"/>
        <v>0</v>
      </c>
      <c r="I118" s="476">
        <f t="shared" si="39"/>
        <v>0</v>
      </c>
      <c r="J118" s="476">
        <f t="shared" si="39"/>
        <v>0</v>
      </c>
      <c r="K118" s="476">
        <f t="shared" si="39"/>
        <v>0</v>
      </c>
      <c r="L118" s="476">
        <f t="shared" si="39"/>
        <v>0</v>
      </c>
      <c r="M118" s="476">
        <f t="shared" si="39"/>
        <v>0</v>
      </c>
      <c r="N118" s="476">
        <f t="shared" si="39"/>
        <v>0</v>
      </c>
      <c r="O118" s="476">
        <f t="shared" si="39"/>
        <v>0</v>
      </c>
      <c r="P118" s="476">
        <f t="shared" si="39"/>
        <v>0</v>
      </c>
      <c r="Q118" s="476">
        <f t="shared" si="39"/>
        <v>0</v>
      </c>
      <c r="R118" s="476">
        <f t="shared" si="39"/>
        <v>0</v>
      </c>
      <c r="S118" s="476">
        <f t="shared" si="39"/>
        <v>0</v>
      </c>
      <c r="T118" s="476">
        <f t="shared" si="39"/>
        <v>0</v>
      </c>
      <c r="U118" s="476">
        <f>IF(OR(U109="",U110=""),0,U110-U109)</f>
        <v>0</v>
      </c>
      <c r="V118" s="476">
        <f t="shared" ref="V118:AH118" si="40">IF(OR(V109="",V110=""),0,V110-V109)</f>
        <v>0</v>
      </c>
      <c r="W118" s="476">
        <f t="shared" si="40"/>
        <v>0</v>
      </c>
      <c r="X118" s="476">
        <f t="shared" si="40"/>
        <v>0</v>
      </c>
      <c r="Y118" s="476">
        <f t="shared" si="40"/>
        <v>0</v>
      </c>
      <c r="Z118" s="476">
        <f t="shared" si="40"/>
        <v>0</v>
      </c>
      <c r="AA118" s="476">
        <f t="shared" si="40"/>
        <v>0</v>
      </c>
      <c r="AB118" s="476">
        <f t="shared" si="40"/>
        <v>0</v>
      </c>
      <c r="AC118" s="476">
        <f t="shared" si="40"/>
        <v>0</v>
      </c>
      <c r="AD118" s="476">
        <f t="shared" si="40"/>
        <v>0</v>
      </c>
      <c r="AE118" s="476">
        <f t="shared" si="40"/>
        <v>0</v>
      </c>
      <c r="AF118" s="476">
        <f t="shared" si="40"/>
        <v>0</v>
      </c>
      <c r="AG118" s="476">
        <f t="shared" si="40"/>
        <v>0</v>
      </c>
      <c r="AH118" s="476">
        <f t="shared" si="40"/>
        <v>0</v>
      </c>
    </row>
    <row r="119" spans="1:37" hidden="1" x14ac:dyDescent="0.2">
      <c r="B119" s="483"/>
      <c r="C119" s="482" t="s">
        <v>328</v>
      </c>
      <c r="D119" s="476">
        <f>IF(OR(D111="",D112=""),0,D112-D111)</f>
        <v>0</v>
      </c>
      <c r="E119" s="476">
        <f t="shared" ref="E119:T119" si="41">IF(OR(E111="",E112=""),0,E112-E111)</f>
        <v>0</v>
      </c>
      <c r="F119" s="476">
        <f t="shared" si="41"/>
        <v>0</v>
      </c>
      <c r="G119" s="476">
        <f t="shared" si="41"/>
        <v>0</v>
      </c>
      <c r="H119" s="476">
        <f t="shared" si="41"/>
        <v>0</v>
      </c>
      <c r="I119" s="476">
        <f t="shared" si="41"/>
        <v>0</v>
      </c>
      <c r="J119" s="476">
        <f t="shared" si="41"/>
        <v>0</v>
      </c>
      <c r="K119" s="476">
        <f t="shared" si="41"/>
        <v>0</v>
      </c>
      <c r="L119" s="476">
        <f t="shared" si="41"/>
        <v>0</v>
      </c>
      <c r="M119" s="476">
        <f t="shared" si="41"/>
        <v>0</v>
      </c>
      <c r="N119" s="476">
        <f t="shared" si="41"/>
        <v>0</v>
      </c>
      <c r="O119" s="476">
        <f t="shared" si="41"/>
        <v>0</v>
      </c>
      <c r="P119" s="476">
        <f t="shared" si="41"/>
        <v>0</v>
      </c>
      <c r="Q119" s="476">
        <f t="shared" si="41"/>
        <v>0</v>
      </c>
      <c r="R119" s="476">
        <f t="shared" si="41"/>
        <v>0</v>
      </c>
      <c r="S119" s="476">
        <f t="shared" si="41"/>
        <v>0</v>
      </c>
      <c r="T119" s="476">
        <f t="shared" si="41"/>
        <v>0</v>
      </c>
      <c r="U119" s="476">
        <f>IF(OR(U111="",U112=""),0,U112-U111)</f>
        <v>0</v>
      </c>
      <c r="V119" s="476">
        <f t="shared" ref="V119:AH119" si="42">IF(OR(V111="",V112=""),0,V112-V111)</f>
        <v>0</v>
      </c>
      <c r="W119" s="476">
        <f t="shared" si="42"/>
        <v>0</v>
      </c>
      <c r="X119" s="476">
        <f t="shared" si="42"/>
        <v>0</v>
      </c>
      <c r="Y119" s="476">
        <f t="shared" si="42"/>
        <v>0</v>
      </c>
      <c r="Z119" s="476">
        <f t="shared" si="42"/>
        <v>0</v>
      </c>
      <c r="AA119" s="476">
        <f t="shared" si="42"/>
        <v>0</v>
      </c>
      <c r="AB119" s="476">
        <f t="shared" si="42"/>
        <v>0</v>
      </c>
      <c r="AC119" s="476">
        <f t="shared" si="42"/>
        <v>0</v>
      </c>
      <c r="AD119" s="476">
        <f t="shared" si="42"/>
        <v>0</v>
      </c>
      <c r="AE119" s="476">
        <f t="shared" si="42"/>
        <v>0</v>
      </c>
      <c r="AF119" s="476">
        <f t="shared" si="42"/>
        <v>0</v>
      </c>
      <c r="AG119" s="476">
        <f t="shared" si="42"/>
        <v>0</v>
      </c>
      <c r="AH119" s="476">
        <f t="shared" si="42"/>
        <v>0</v>
      </c>
    </row>
    <row r="120" spans="1:37" hidden="1" x14ac:dyDescent="0.2">
      <c r="B120" s="483"/>
      <c r="C120" s="482" t="s">
        <v>329</v>
      </c>
      <c r="D120" s="476">
        <f>IF(OR(D113="",D114=""),0,D114-D113)</f>
        <v>0</v>
      </c>
      <c r="E120" s="476">
        <f t="shared" ref="E120:T120" si="43">IF(OR(E113="",E114=""),0,E114-E113)</f>
        <v>0</v>
      </c>
      <c r="F120" s="476">
        <f t="shared" si="43"/>
        <v>0</v>
      </c>
      <c r="G120" s="476">
        <f t="shared" si="43"/>
        <v>0</v>
      </c>
      <c r="H120" s="476">
        <f t="shared" si="43"/>
        <v>0</v>
      </c>
      <c r="I120" s="476">
        <f t="shared" si="43"/>
        <v>0</v>
      </c>
      <c r="J120" s="476">
        <f t="shared" si="43"/>
        <v>0</v>
      </c>
      <c r="K120" s="476">
        <f t="shared" si="43"/>
        <v>0</v>
      </c>
      <c r="L120" s="476">
        <f t="shared" si="43"/>
        <v>0</v>
      </c>
      <c r="M120" s="476">
        <f t="shared" si="43"/>
        <v>0</v>
      </c>
      <c r="N120" s="476">
        <f t="shared" si="43"/>
        <v>0</v>
      </c>
      <c r="O120" s="476">
        <f t="shared" si="43"/>
        <v>0</v>
      </c>
      <c r="P120" s="476">
        <f t="shared" si="43"/>
        <v>0</v>
      </c>
      <c r="Q120" s="476">
        <f t="shared" si="43"/>
        <v>0</v>
      </c>
      <c r="R120" s="476">
        <f t="shared" si="43"/>
        <v>0</v>
      </c>
      <c r="S120" s="476">
        <f t="shared" si="43"/>
        <v>0</v>
      </c>
      <c r="T120" s="476">
        <f t="shared" si="43"/>
        <v>0</v>
      </c>
      <c r="U120" s="476">
        <f>IF(OR(U113="",U114=""),0,U114-U113)</f>
        <v>0</v>
      </c>
      <c r="V120" s="476">
        <f t="shared" ref="V120:AH120" si="44">IF(OR(V113="",V114=""),0,V114-V113)</f>
        <v>0</v>
      </c>
      <c r="W120" s="476">
        <f t="shared" si="44"/>
        <v>0</v>
      </c>
      <c r="X120" s="476">
        <f t="shared" si="44"/>
        <v>0</v>
      </c>
      <c r="Y120" s="476">
        <f t="shared" si="44"/>
        <v>0</v>
      </c>
      <c r="Z120" s="476">
        <f t="shared" si="44"/>
        <v>0</v>
      </c>
      <c r="AA120" s="476">
        <f t="shared" si="44"/>
        <v>0</v>
      </c>
      <c r="AB120" s="476">
        <f t="shared" si="44"/>
        <v>0</v>
      </c>
      <c r="AC120" s="476">
        <f t="shared" si="44"/>
        <v>0</v>
      </c>
      <c r="AD120" s="476">
        <f t="shared" si="44"/>
        <v>0</v>
      </c>
      <c r="AE120" s="476">
        <f t="shared" si="44"/>
        <v>0</v>
      </c>
      <c r="AF120" s="476">
        <f t="shared" si="44"/>
        <v>0</v>
      </c>
      <c r="AG120" s="476">
        <f t="shared" si="44"/>
        <v>0</v>
      </c>
      <c r="AH120" s="476">
        <f t="shared" si="44"/>
        <v>0</v>
      </c>
    </row>
    <row r="121" spans="1:37" hidden="1" x14ac:dyDescent="0.2">
      <c r="B121" s="483"/>
      <c r="C121" s="482" t="s">
        <v>330</v>
      </c>
      <c r="D121" s="476">
        <f>IF(OR(D115="",D116=""),0,D116-D115)</f>
        <v>0</v>
      </c>
      <c r="E121" s="476">
        <f t="shared" ref="E121:T121" si="45">IF(OR(E115="",E116=""),0,E116-E115)</f>
        <v>0</v>
      </c>
      <c r="F121" s="476">
        <f t="shared" si="45"/>
        <v>0</v>
      </c>
      <c r="G121" s="476">
        <f t="shared" si="45"/>
        <v>0</v>
      </c>
      <c r="H121" s="476">
        <f t="shared" si="45"/>
        <v>0</v>
      </c>
      <c r="I121" s="476">
        <f t="shared" si="45"/>
        <v>0</v>
      </c>
      <c r="J121" s="476">
        <f t="shared" si="45"/>
        <v>0</v>
      </c>
      <c r="K121" s="476">
        <f t="shared" si="45"/>
        <v>0</v>
      </c>
      <c r="L121" s="476">
        <f t="shared" si="45"/>
        <v>0</v>
      </c>
      <c r="M121" s="476">
        <f t="shared" si="45"/>
        <v>0</v>
      </c>
      <c r="N121" s="476">
        <f t="shared" si="45"/>
        <v>0</v>
      </c>
      <c r="O121" s="476">
        <f t="shared" si="45"/>
        <v>0</v>
      </c>
      <c r="P121" s="476">
        <f t="shared" si="45"/>
        <v>0</v>
      </c>
      <c r="Q121" s="476">
        <f t="shared" si="45"/>
        <v>0</v>
      </c>
      <c r="R121" s="476">
        <f t="shared" si="45"/>
        <v>0</v>
      </c>
      <c r="S121" s="476">
        <f t="shared" si="45"/>
        <v>0</v>
      </c>
      <c r="T121" s="476">
        <f t="shared" si="45"/>
        <v>0</v>
      </c>
      <c r="U121" s="476">
        <f>IF(OR(U115="",U116=""),0,U116-U115)</f>
        <v>0</v>
      </c>
      <c r="V121" s="476">
        <f t="shared" ref="V121:AH121" si="46">IF(OR(V115="",V116=""),0,V116-V115)</f>
        <v>0</v>
      </c>
      <c r="W121" s="476">
        <f t="shared" si="46"/>
        <v>0</v>
      </c>
      <c r="X121" s="476">
        <f t="shared" si="46"/>
        <v>0</v>
      </c>
      <c r="Y121" s="476">
        <f t="shared" si="46"/>
        <v>0</v>
      </c>
      <c r="Z121" s="476">
        <f t="shared" si="46"/>
        <v>0</v>
      </c>
      <c r="AA121" s="476">
        <f t="shared" si="46"/>
        <v>0</v>
      </c>
      <c r="AB121" s="476">
        <f t="shared" si="46"/>
        <v>0</v>
      </c>
      <c r="AC121" s="476">
        <f t="shared" si="46"/>
        <v>0</v>
      </c>
      <c r="AD121" s="476">
        <f t="shared" si="46"/>
        <v>0</v>
      </c>
      <c r="AE121" s="476">
        <f t="shared" si="46"/>
        <v>0</v>
      </c>
      <c r="AF121" s="476">
        <f t="shared" si="46"/>
        <v>0</v>
      </c>
      <c r="AG121" s="476">
        <f t="shared" si="46"/>
        <v>0</v>
      </c>
      <c r="AH121" s="476">
        <f t="shared" si="46"/>
        <v>0</v>
      </c>
    </row>
    <row r="122" spans="1:37" hidden="1" x14ac:dyDescent="0.2">
      <c r="B122" s="483"/>
      <c r="C122" s="482"/>
    </row>
    <row r="123" spans="1:37" hidden="1" x14ac:dyDescent="0.2">
      <c r="B123" s="483"/>
      <c r="C123" s="482" t="s">
        <v>331</v>
      </c>
      <c r="D123" s="476">
        <f>IF(OR(D110="",D111=""),0,D111-D110)</f>
        <v>0</v>
      </c>
      <c r="E123" s="476">
        <f t="shared" ref="E123:T123" si="47">IF(OR(E110="",E111=""),0,E111-E110)</f>
        <v>0</v>
      </c>
      <c r="F123" s="476">
        <f t="shared" si="47"/>
        <v>0</v>
      </c>
      <c r="G123" s="476">
        <f t="shared" si="47"/>
        <v>0</v>
      </c>
      <c r="H123" s="476">
        <f t="shared" si="47"/>
        <v>0</v>
      </c>
      <c r="I123" s="476">
        <f t="shared" si="47"/>
        <v>0</v>
      </c>
      <c r="J123" s="476">
        <f t="shared" si="47"/>
        <v>0</v>
      </c>
      <c r="K123" s="476">
        <f t="shared" si="47"/>
        <v>0</v>
      </c>
      <c r="L123" s="476">
        <f t="shared" si="47"/>
        <v>0</v>
      </c>
      <c r="M123" s="476">
        <f t="shared" si="47"/>
        <v>0</v>
      </c>
      <c r="N123" s="476">
        <f t="shared" si="47"/>
        <v>0</v>
      </c>
      <c r="O123" s="476">
        <f t="shared" si="47"/>
        <v>0</v>
      </c>
      <c r="P123" s="476">
        <f t="shared" si="47"/>
        <v>0</v>
      </c>
      <c r="Q123" s="476">
        <f t="shared" si="47"/>
        <v>0</v>
      </c>
      <c r="R123" s="476">
        <f t="shared" si="47"/>
        <v>0</v>
      </c>
      <c r="S123" s="476">
        <f t="shared" si="47"/>
        <v>0</v>
      </c>
      <c r="T123" s="476">
        <f t="shared" si="47"/>
        <v>0</v>
      </c>
      <c r="U123" s="476">
        <f>IF(OR(U110="",U111=""),0,U111-U110)</f>
        <v>0</v>
      </c>
      <c r="V123" s="476">
        <f t="shared" ref="V123:AH123" si="48">IF(OR(V110="",V111=""),0,V111-V110)</f>
        <v>0</v>
      </c>
      <c r="W123" s="476">
        <f t="shared" si="48"/>
        <v>0</v>
      </c>
      <c r="X123" s="476">
        <f t="shared" si="48"/>
        <v>0</v>
      </c>
      <c r="Y123" s="476">
        <f t="shared" si="48"/>
        <v>0</v>
      </c>
      <c r="Z123" s="476">
        <f t="shared" si="48"/>
        <v>0</v>
      </c>
      <c r="AA123" s="476">
        <f t="shared" si="48"/>
        <v>0</v>
      </c>
      <c r="AB123" s="476">
        <f t="shared" si="48"/>
        <v>0</v>
      </c>
      <c r="AC123" s="476">
        <f t="shared" si="48"/>
        <v>0</v>
      </c>
      <c r="AD123" s="476">
        <f t="shared" si="48"/>
        <v>0</v>
      </c>
      <c r="AE123" s="476">
        <f t="shared" si="48"/>
        <v>0</v>
      </c>
      <c r="AF123" s="476">
        <f t="shared" si="48"/>
        <v>0</v>
      </c>
      <c r="AG123" s="476">
        <f t="shared" si="48"/>
        <v>0</v>
      </c>
      <c r="AH123" s="476">
        <f t="shared" si="48"/>
        <v>0</v>
      </c>
    </row>
    <row r="124" spans="1:37" hidden="1" x14ac:dyDescent="0.2">
      <c r="B124" s="483"/>
      <c r="C124" s="482" t="s">
        <v>332</v>
      </c>
      <c r="D124" s="476">
        <f>IF(OR(D112="",D113=""),0,D113-D112)</f>
        <v>0</v>
      </c>
      <c r="E124" s="476">
        <f t="shared" ref="E124:T124" si="49">IF(OR(E112="",E113=""),0,E113-E112)</f>
        <v>0</v>
      </c>
      <c r="F124" s="476">
        <f t="shared" si="49"/>
        <v>0</v>
      </c>
      <c r="G124" s="476">
        <f t="shared" si="49"/>
        <v>0</v>
      </c>
      <c r="H124" s="476">
        <f t="shared" si="49"/>
        <v>0</v>
      </c>
      <c r="I124" s="476">
        <f t="shared" si="49"/>
        <v>0</v>
      </c>
      <c r="J124" s="476">
        <f t="shared" si="49"/>
        <v>0</v>
      </c>
      <c r="K124" s="476">
        <f t="shared" si="49"/>
        <v>0</v>
      </c>
      <c r="L124" s="476">
        <f t="shared" si="49"/>
        <v>0</v>
      </c>
      <c r="M124" s="476">
        <f t="shared" si="49"/>
        <v>0</v>
      </c>
      <c r="N124" s="476">
        <f t="shared" si="49"/>
        <v>0</v>
      </c>
      <c r="O124" s="476">
        <f t="shared" si="49"/>
        <v>0</v>
      </c>
      <c r="P124" s="476">
        <f t="shared" si="49"/>
        <v>0</v>
      </c>
      <c r="Q124" s="476">
        <f t="shared" si="49"/>
        <v>0</v>
      </c>
      <c r="R124" s="476">
        <f t="shared" si="49"/>
        <v>0</v>
      </c>
      <c r="S124" s="476">
        <f t="shared" si="49"/>
        <v>0</v>
      </c>
      <c r="T124" s="476">
        <f t="shared" si="49"/>
        <v>0</v>
      </c>
      <c r="U124" s="476">
        <f>IF(OR(U112="",U113=""),0,U113-U112)</f>
        <v>0</v>
      </c>
      <c r="V124" s="476">
        <f t="shared" ref="V124:AH124" si="50">IF(OR(V112="",V113=""),0,V113-V112)</f>
        <v>0</v>
      </c>
      <c r="W124" s="476">
        <f t="shared" si="50"/>
        <v>0</v>
      </c>
      <c r="X124" s="476">
        <f t="shared" si="50"/>
        <v>0</v>
      </c>
      <c r="Y124" s="476">
        <f t="shared" si="50"/>
        <v>0</v>
      </c>
      <c r="Z124" s="476">
        <f t="shared" si="50"/>
        <v>0</v>
      </c>
      <c r="AA124" s="476">
        <f t="shared" si="50"/>
        <v>0</v>
      </c>
      <c r="AB124" s="476">
        <f t="shared" si="50"/>
        <v>0</v>
      </c>
      <c r="AC124" s="476">
        <f t="shared" si="50"/>
        <v>0</v>
      </c>
      <c r="AD124" s="476">
        <f t="shared" si="50"/>
        <v>0</v>
      </c>
      <c r="AE124" s="476">
        <f t="shared" si="50"/>
        <v>0</v>
      </c>
      <c r="AF124" s="476">
        <f t="shared" si="50"/>
        <v>0</v>
      </c>
      <c r="AG124" s="476">
        <f t="shared" si="50"/>
        <v>0</v>
      </c>
      <c r="AH124" s="476">
        <f t="shared" si="50"/>
        <v>0</v>
      </c>
    </row>
    <row r="125" spans="1:37" hidden="1" x14ac:dyDescent="0.2">
      <c r="B125" s="483"/>
      <c r="C125" s="482" t="s">
        <v>333</v>
      </c>
      <c r="D125" s="476">
        <f>IF(OR(D114="",D115=""),0,D115-D114)</f>
        <v>0</v>
      </c>
      <c r="E125" s="476">
        <f t="shared" ref="E125:T125" si="51">IF(OR(E114="",E115=""),0,E115-E114)</f>
        <v>0</v>
      </c>
      <c r="F125" s="476">
        <f t="shared" si="51"/>
        <v>0</v>
      </c>
      <c r="G125" s="476">
        <f t="shared" si="51"/>
        <v>0</v>
      </c>
      <c r="H125" s="476">
        <f t="shared" si="51"/>
        <v>0</v>
      </c>
      <c r="I125" s="476">
        <f t="shared" si="51"/>
        <v>0</v>
      </c>
      <c r="J125" s="476">
        <f t="shared" si="51"/>
        <v>0</v>
      </c>
      <c r="K125" s="476">
        <f t="shared" si="51"/>
        <v>0</v>
      </c>
      <c r="L125" s="476">
        <f t="shared" si="51"/>
        <v>0</v>
      </c>
      <c r="M125" s="476">
        <f t="shared" si="51"/>
        <v>0</v>
      </c>
      <c r="N125" s="476">
        <f t="shared" si="51"/>
        <v>0</v>
      </c>
      <c r="O125" s="476">
        <f t="shared" si="51"/>
        <v>0</v>
      </c>
      <c r="P125" s="476">
        <f t="shared" si="51"/>
        <v>0</v>
      </c>
      <c r="Q125" s="476">
        <f t="shared" si="51"/>
        <v>0</v>
      </c>
      <c r="R125" s="476">
        <f t="shared" si="51"/>
        <v>0</v>
      </c>
      <c r="S125" s="476">
        <f t="shared" si="51"/>
        <v>0</v>
      </c>
      <c r="T125" s="476">
        <f t="shared" si="51"/>
        <v>0</v>
      </c>
      <c r="U125" s="476">
        <f>IF(OR(U114="",U115=""),0,U115-U114)</f>
        <v>0</v>
      </c>
      <c r="V125" s="476">
        <f t="shared" ref="V125:AH125" si="52">IF(OR(V114="",V115=""),0,V115-V114)</f>
        <v>0</v>
      </c>
      <c r="W125" s="476">
        <f t="shared" si="52"/>
        <v>0</v>
      </c>
      <c r="X125" s="476">
        <f t="shared" si="52"/>
        <v>0</v>
      </c>
      <c r="Y125" s="476">
        <f t="shared" si="52"/>
        <v>0</v>
      </c>
      <c r="Z125" s="476">
        <f t="shared" si="52"/>
        <v>0</v>
      </c>
      <c r="AA125" s="476">
        <f t="shared" si="52"/>
        <v>0</v>
      </c>
      <c r="AB125" s="476">
        <f t="shared" si="52"/>
        <v>0</v>
      </c>
      <c r="AC125" s="476">
        <f t="shared" si="52"/>
        <v>0</v>
      </c>
      <c r="AD125" s="476">
        <f t="shared" si="52"/>
        <v>0</v>
      </c>
      <c r="AE125" s="476">
        <f t="shared" si="52"/>
        <v>0</v>
      </c>
      <c r="AF125" s="476">
        <f t="shared" si="52"/>
        <v>0</v>
      </c>
      <c r="AG125" s="476">
        <f t="shared" si="52"/>
        <v>0</v>
      </c>
      <c r="AH125" s="476">
        <f t="shared" si="52"/>
        <v>0</v>
      </c>
    </row>
    <row r="126" spans="1:37" hidden="1" x14ac:dyDescent="0.2">
      <c r="B126" s="483"/>
      <c r="C126" s="482"/>
    </row>
    <row r="127" spans="1:37" hidden="1" x14ac:dyDescent="0.2">
      <c r="B127" s="483"/>
      <c r="C127" s="482" t="s">
        <v>334</v>
      </c>
      <c r="D127" s="484">
        <f>IF(D123&gt;=0.5,0,D118+D119)</f>
        <v>0</v>
      </c>
      <c r="E127" s="484">
        <f t="shared" ref="E127:T127" si="53">IF(E123&gt;=0.5,0,E118+E119)</f>
        <v>0</v>
      </c>
      <c r="F127" s="484">
        <f t="shared" si="53"/>
        <v>0</v>
      </c>
      <c r="G127" s="484">
        <f t="shared" si="53"/>
        <v>0</v>
      </c>
      <c r="H127" s="484">
        <f t="shared" si="53"/>
        <v>0</v>
      </c>
      <c r="I127" s="484">
        <f t="shared" si="53"/>
        <v>0</v>
      </c>
      <c r="J127" s="484">
        <f t="shared" si="53"/>
        <v>0</v>
      </c>
      <c r="K127" s="484">
        <f t="shared" si="53"/>
        <v>0</v>
      </c>
      <c r="L127" s="484">
        <f t="shared" si="53"/>
        <v>0</v>
      </c>
      <c r="M127" s="484">
        <f t="shared" si="53"/>
        <v>0</v>
      </c>
      <c r="N127" s="484">
        <f t="shared" si="53"/>
        <v>0</v>
      </c>
      <c r="O127" s="484">
        <f t="shared" si="53"/>
        <v>0</v>
      </c>
      <c r="P127" s="484">
        <f t="shared" si="53"/>
        <v>0</v>
      </c>
      <c r="Q127" s="484">
        <f t="shared" si="53"/>
        <v>0</v>
      </c>
      <c r="R127" s="484">
        <f t="shared" si="53"/>
        <v>0</v>
      </c>
      <c r="S127" s="484">
        <f t="shared" si="53"/>
        <v>0</v>
      </c>
      <c r="T127" s="484">
        <f t="shared" si="53"/>
        <v>0</v>
      </c>
      <c r="U127" s="484">
        <f>IF(U123&gt;=0.5,0,U118+U119)</f>
        <v>0</v>
      </c>
      <c r="V127" s="484">
        <f t="shared" ref="V127:AH127" si="54">IF(V123&gt;=0.5,0,V118+V119)</f>
        <v>0</v>
      </c>
      <c r="W127" s="484">
        <f t="shared" si="54"/>
        <v>0</v>
      </c>
      <c r="X127" s="484">
        <f t="shared" si="54"/>
        <v>0</v>
      </c>
      <c r="Y127" s="484">
        <f t="shared" si="54"/>
        <v>0</v>
      </c>
      <c r="Z127" s="484">
        <f t="shared" si="54"/>
        <v>0</v>
      </c>
      <c r="AA127" s="484">
        <f t="shared" si="54"/>
        <v>0</v>
      </c>
      <c r="AB127" s="484">
        <f t="shared" si="54"/>
        <v>0</v>
      </c>
      <c r="AC127" s="484">
        <f t="shared" si="54"/>
        <v>0</v>
      </c>
      <c r="AD127" s="484">
        <f t="shared" si="54"/>
        <v>0</v>
      </c>
      <c r="AE127" s="484">
        <f t="shared" si="54"/>
        <v>0</v>
      </c>
      <c r="AF127" s="484">
        <f t="shared" si="54"/>
        <v>0</v>
      </c>
      <c r="AG127" s="484">
        <f t="shared" si="54"/>
        <v>0</v>
      </c>
      <c r="AH127" s="484">
        <f t="shared" si="54"/>
        <v>0</v>
      </c>
    </row>
    <row r="128" spans="1:37" hidden="1" x14ac:dyDescent="0.2">
      <c r="B128" s="483"/>
      <c r="C128" s="482" t="s">
        <v>335</v>
      </c>
      <c r="D128" s="484">
        <f>IF(OR(D123&gt;=0.5,D124&gt;=0.5),0,D118+D119+D120)</f>
        <v>0</v>
      </c>
      <c r="E128" s="484">
        <f t="shared" ref="E128:T128" si="55">IF(OR(E123&gt;=0.5,E124&gt;=0.5),0,E118+E119+E120)</f>
        <v>0</v>
      </c>
      <c r="F128" s="484">
        <f t="shared" si="55"/>
        <v>0</v>
      </c>
      <c r="G128" s="484">
        <f t="shared" si="55"/>
        <v>0</v>
      </c>
      <c r="H128" s="484">
        <f t="shared" si="55"/>
        <v>0</v>
      </c>
      <c r="I128" s="484">
        <f t="shared" si="55"/>
        <v>0</v>
      </c>
      <c r="J128" s="484">
        <f t="shared" si="55"/>
        <v>0</v>
      </c>
      <c r="K128" s="484">
        <f t="shared" si="55"/>
        <v>0</v>
      </c>
      <c r="L128" s="484">
        <f t="shared" si="55"/>
        <v>0</v>
      </c>
      <c r="M128" s="484">
        <f t="shared" si="55"/>
        <v>0</v>
      </c>
      <c r="N128" s="484">
        <f t="shared" si="55"/>
        <v>0</v>
      </c>
      <c r="O128" s="484">
        <f t="shared" si="55"/>
        <v>0</v>
      </c>
      <c r="P128" s="484">
        <f t="shared" si="55"/>
        <v>0</v>
      </c>
      <c r="Q128" s="484">
        <f t="shared" si="55"/>
        <v>0</v>
      </c>
      <c r="R128" s="484">
        <f t="shared" si="55"/>
        <v>0</v>
      </c>
      <c r="S128" s="484">
        <f t="shared" si="55"/>
        <v>0</v>
      </c>
      <c r="T128" s="484">
        <f t="shared" si="55"/>
        <v>0</v>
      </c>
      <c r="U128" s="484">
        <f>IF(OR(U123&gt;=0.5,U124&gt;=0.5),0,U118+U119+U120)</f>
        <v>0</v>
      </c>
      <c r="V128" s="484">
        <f t="shared" ref="V128:AH128" si="56">IF(OR(V123&gt;=0.5,V124&gt;=0.5),0,V118+V119+V120)</f>
        <v>0</v>
      </c>
      <c r="W128" s="484">
        <f t="shared" si="56"/>
        <v>0</v>
      </c>
      <c r="X128" s="484">
        <f t="shared" si="56"/>
        <v>0</v>
      </c>
      <c r="Y128" s="484">
        <f t="shared" si="56"/>
        <v>0</v>
      </c>
      <c r="Z128" s="484">
        <f t="shared" si="56"/>
        <v>0</v>
      </c>
      <c r="AA128" s="484">
        <f t="shared" si="56"/>
        <v>0</v>
      </c>
      <c r="AB128" s="484">
        <f t="shared" si="56"/>
        <v>0</v>
      </c>
      <c r="AC128" s="484">
        <f t="shared" si="56"/>
        <v>0</v>
      </c>
      <c r="AD128" s="484">
        <f t="shared" si="56"/>
        <v>0</v>
      </c>
      <c r="AE128" s="484">
        <f t="shared" si="56"/>
        <v>0</v>
      </c>
      <c r="AF128" s="484">
        <f t="shared" si="56"/>
        <v>0</v>
      </c>
      <c r="AG128" s="484">
        <f t="shared" si="56"/>
        <v>0</v>
      </c>
      <c r="AH128" s="484">
        <f t="shared" si="56"/>
        <v>0</v>
      </c>
    </row>
    <row r="129" spans="2:34" hidden="1" x14ac:dyDescent="0.2">
      <c r="B129" s="483"/>
      <c r="C129" s="482" t="s">
        <v>336</v>
      </c>
      <c r="D129" s="484">
        <f>IF(OR(D123&gt;=0.5,D124&gt;=0.5,D125&gt;=0.5),0,D118+D119+D120+D121)</f>
        <v>0</v>
      </c>
      <c r="E129" s="484">
        <f t="shared" ref="E129:T129" si="57">IF(OR(E123&gt;=0.5,E124&gt;=0.5,E125&gt;=0.5),0,E118+E119+E120+E121)</f>
        <v>0</v>
      </c>
      <c r="F129" s="484">
        <f t="shared" si="57"/>
        <v>0</v>
      </c>
      <c r="G129" s="484">
        <f t="shared" si="57"/>
        <v>0</v>
      </c>
      <c r="H129" s="484">
        <f t="shared" si="57"/>
        <v>0</v>
      </c>
      <c r="I129" s="484">
        <f t="shared" si="57"/>
        <v>0</v>
      </c>
      <c r="J129" s="484">
        <f t="shared" si="57"/>
        <v>0</v>
      </c>
      <c r="K129" s="484">
        <f t="shared" si="57"/>
        <v>0</v>
      </c>
      <c r="L129" s="484">
        <f t="shared" si="57"/>
        <v>0</v>
      </c>
      <c r="M129" s="484">
        <f t="shared" si="57"/>
        <v>0</v>
      </c>
      <c r="N129" s="484">
        <f t="shared" si="57"/>
        <v>0</v>
      </c>
      <c r="O129" s="484">
        <f t="shared" si="57"/>
        <v>0</v>
      </c>
      <c r="P129" s="484">
        <f t="shared" si="57"/>
        <v>0</v>
      </c>
      <c r="Q129" s="484">
        <f t="shared" si="57"/>
        <v>0</v>
      </c>
      <c r="R129" s="484">
        <f t="shared" si="57"/>
        <v>0</v>
      </c>
      <c r="S129" s="484">
        <f t="shared" si="57"/>
        <v>0</v>
      </c>
      <c r="T129" s="484">
        <f t="shared" si="57"/>
        <v>0</v>
      </c>
      <c r="U129" s="484">
        <f>IF(OR(U123&gt;=0.5,U124&gt;=0.5,U125&gt;=0.5),0,U118+U119+U120+U121)</f>
        <v>0</v>
      </c>
      <c r="V129" s="484">
        <f t="shared" ref="V129:AH129" si="58">IF(OR(V123&gt;=0.5,V124&gt;=0.5,V125&gt;=0.5),0,V118+V119+V120+V121)</f>
        <v>0</v>
      </c>
      <c r="W129" s="484">
        <f t="shared" si="58"/>
        <v>0</v>
      </c>
      <c r="X129" s="484">
        <f t="shared" si="58"/>
        <v>0</v>
      </c>
      <c r="Y129" s="484">
        <f t="shared" si="58"/>
        <v>0</v>
      </c>
      <c r="Z129" s="484">
        <f t="shared" si="58"/>
        <v>0</v>
      </c>
      <c r="AA129" s="484">
        <f t="shared" si="58"/>
        <v>0</v>
      </c>
      <c r="AB129" s="484">
        <f t="shared" si="58"/>
        <v>0</v>
      </c>
      <c r="AC129" s="484">
        <f t="shared" si="58"/>
        <v>0</v>
      </c>
      <c r="AD129" s="484">
        <f t="shared" si="58"/>
        <v>0</v>
      </c>
      <c r="AE129" s="484">
        <f t="shared" si="58"/>
        <v>0</v>
      </c>
      <c r="AF129" s="484">
        <f t="shared" si="58"/>
        <v>0</v>
      </c>
      <c r="AG129" s="484">
        <f t="shared" si="58"/>
        <v>0</v>
      </c>
      <c r="AH129" s="484">
        <f t="shared" si="58"/>
        <v>0</v>
      </c>
    </row>
    <row r="130" spans="2:34" hidden="1" x14ac:dyDescent="0.2">
      <c r="B130" s="483"/>
      <c r="C130" s="482" t="s">
        <v>337</v>
      </c>
      <c r="D130" s="484">
        <f>IF(D124&gt;=0.5,0,D119+D120)</f>
        <v>0</v>
      </c>
      <c r="E130" s="484">
        <f t="shared" ref="E130:T130" si="59">IF(E124&gt;=0.5,0,E119+E120)</f>
        <v>0</v>
      </c>
      <c r="F130" s="484">
        <f t="shared" si="59"/>
        <v>0</v>
      </c>
      <c r="G130" s="484">
        <f t="shared" si="59"/>
        <v>0</v>
      </c>
      <c r="H130" s="484">
        <f t="shared" si="59"/>
        <v>0</v>
      </c>
      <c r="I130" s="484">
        <f t="shared" si="59"/>
        <v>0</v>
      </c>
      <c r="J130" s="484">
        <f t="shared" si="59"/>
        <v>0</v>
      </c>
      <c r="K130" s="484">
        <f t="shared" si="59"/>
        <v>0</v>
      </c>
      <c r="L130" s="484">
        <f t="shared" si="59"/>
        <v>0</v>
      </c>
      <c r="M130" s="484">
        <f t="shared" si="59"/>
        <v>0</v>
      </c>
      <c r="N130" s="484">
        <f t="shared" si="59"/>
        <v>0</v>
      </c>
      <c r="O130" s="484">
        <f t="shared" si="59"/>
        <v>0</v>
      </c>
      <c r="P130" s="484">
        <f t="shared" si="59"/>
        <v>0</v>
      </c>
      <c r="Q130" s="484">
        <f t="shared" si="59"/>
        <v>0</v>
      </c>
      <c r="R130" s="484">
        <f t="shared" si="59"/>
        <v>0</v>
      </c>
      <c r="S130" s="484">
        <f t="shared" si="59"/>
        <v>0</v>
      </c>
      <c r="T130" s="484">
        <f t="shared" si="59"/>
        <v>0</v>
      </c>
      <c r="U130" s="484">
        <f>IF(U124&gt;=0.5,0,U119+U120)</f>
        <v>0</v>
      </c>
      <c r="V130" s="484">
        <f t="shared" ref="V130:AH130" si="60">IF(V124&gt;=0.5,0,V119+V120)</f>
        <v>0</v>
      </c>
      <c r="W130" s="484">
        <f t="shared" si="60"/>
        <v>0</v>
      </c>
      <c r="X130" s="484">
        <f t="shared" si="60"/>
        <v>0</v>
      </c>
      <c r="Y130" s="484">
        <f t="shared" si="60"/>
        <v>0</v>
      </c>
      <c r="Z130" s="484">
        <f t="shared" si="60"/>
        <v>0</v>
      </c>
      <c r="AA130" s="484">
        <f t="shared" si="60"/>
        <v>0</v>
      </c>
      <c r="AB130" s="484">
        <f t="shared" si="60"/>
        <v>0</v>
      </c>
      <c r="AC130" s="484">
        <f t="shared" si="60"/>
        <v>0</v>
      </c>
      <c r="AD130" s="484">
        <f t="shared" si="60"/>
        <v>0</v>
      </c>
      <c r="AE130" s="484">
        <f t="shared" si="60"/>
        <v>0</v>
      </c>
      <c r="AF130" s="484">
        <f t="shared" si="60"/>
        <v>0</v>
      </c>
      <c r="AG130" s="484">
        <f t="shared" si="60"/>
        <v>0</v>
      </c>
      <c r="AH130" s="484">
        <f t="shared" si="60"/>
        <v>0</v>
      </c>
    </row>
    <row r="131" spans="2:34" hidden="1" x14ac:dyDescent="0.2">
      <c r="B131" s="483"/>
      <c r="C131" s="482" t="s">
        <v>338</v>
      </c>
      <c r="D131" s="484">
        <f>IF(OR(D124&gt;=0.5,D125&gt;=0.5),0,D119+D120+D121)</f>
        <v>0</v>
      </c>
      <c r="E131" s="484">
        <f t="shared" ref="E131:T131" si="61">IF(OR(E124&gt;=0.5,E125&gt;=0.5),0,E119+E120+E121)</f>
        <v>0</v>
      </c>
      <c r="F131" s="484">
        <f t="shared" si="61"/>
        <v>0</v>
      </c>
      <c r="G131" s="484">
        <f t="shared" si="61"/>
        <v>0</v>
      </c>
      <c r="H131" s="484">
        <f t="shared" si="61"/>
        <v>0</v>
      </c>
      <c r="I131" s="484">
        <f t="shared" si="61"/>
        <v>0</v>
      </c>
      <c r="J131" s="484">
        <f t="shared" si="61"/>
        <v>0</v>
      </c>
      <c r="K131" s="484">
        <f t="shared" si="61"/>
        <v>0</v>
      </c>
      <c r="L131" s="484">
        <f t="shared" si="61"/>
        <v>0</v>
      </c>
      <c r="M131" s="484">
        <f t="shared" si="61"/>
        <v>0</v>
      </c>
      <c r="N131" s="484">
        <f t="shared" si="61"/>
        <v>0</v>
      </c>
      <c r="O131" s="484">
        <f t="shared" si="61"/>
        <v>0</v>
      </c>
      <c r="P131" s="484">
        <f t="shared" si="61"/>
        <v>0</v>
      </c>
      <c r="Q131" s="484">
        <f t="shared" si="61"/>
        <v>0</v>
      </c>
      <c r="R131" s="484">
        <f t="shared" si="61"/>
        <v>0</v>
      </c>
      <c r="S131" s="484">
        <f t="shared" si="61"/>
        <v>0</v>
      </c>
      <c r="T131" s="484">
        <f t="shared" si="61"/>
        <v>0</v>
      </c>
      <c r="U131" s="484">
        <f>IF(OR(U124&gt;=0.5,U125&gt;=0.5),0,U119+U120+U121)</f>
        <v>0</v>
      </c>
      <c r="V131" s="484">
        <f t="shared" ref="V131:AH131" si="62">IF(OR(V124&gt;=0.5,V125&gt;=0.5),0,V119+V120+V121)</f>
        <v>0</v>
      </c>
      <c r="W131" s="484">
        <f t="shared" si="62"/>
        <v>0</v>
      </c>
      <c r="X131" s="484">
        <f t="shared" si="62"/>
        <v>0</v>
      </c>
      <c r="Y131" s="484">
        <f t="shared" si="62"/>
        <v>0</v>
      </c>
      <c r="Z131" s="484">
        <f t="shared" si="62"/>
        <v>0</v>
      </c>
      <c r="AA131" s="484">
        <f t="shared" si="62"/>
        <v>0</v>
      </c>
      <c r="AB131" s="484">
        <f t="shared" si="62"/>
        <v>0</v>
      </c>
      <c r="AC131" s="484">
        <f t="shared" si="62"/>
        <v>0</v>
      </c>
      <c r="AD131" s="484">
        <f t="shared" si="62"/>
        <v>0</v>
      </c>
      <c r="AE131" s="484">
        <f t="shared" si="62"/>
        <v>0</v>
      </c>
      <c r="AF131" s="484">
        <f t="shared" si="62"/>
        <v>0</v>
      </c>
      <c r="AG131" s="484">
        <f t="shared" si="62"/>
        <v>0</v>
      </c>
      <c r="AH131" s="484">
        <f t="shared" si="62"/>
        <v>0</v>
      </c>
    </row>
    <row r="132" spans="2:34" hidden="1" x14ac:dyDescent="0.2">
      <c r="B132" s="483"/>
      <c r="C132" s="482" t="s">
        <v>339</v>
      </c>
      <c r="D132" s="484">
        <f>IF(D125&gt;=0.5,0,D120+D121)</f>
        <v>0</v>
      </c>
      <c r="E132" s="484">
        <f t="shared" ref="E132:T132" si="63">IF(E125&gt;=0.5,0,E120+E121)</f>
        <v>0</v>
      </c>
      <c r="F132" s="484">
        <f t="shared" si="63"/>
        <v>0</v>
      </c>
      <c r="G132" s="484">
        <f t="shared" si="63"/>
        <v>0</v>
      </c>
      <c r="H132" s="484">
        <f t="shared" si="63"/>
        <v>0</v>
      </c>
      <c r="I132" s="484">
        <f t="shared" si="63"/>
        <v>0</v>
      </c>
      <c r="J132" s="484">
        <f t="shared" si="63"/>
        <v>0</v>
      </c>
      <c r="K132" s="484">
        <f t="shared" si="63"/>
        <v>0</v>
      </c>
      <c r="L132" s="484">
        <f t="shared" si="63"/>
        <v>0</v>
      </c>
      <c r="M132" s="484">
        <f t="shared" si="63"/>
        <v>0</v>
      </c>
      <c r="N132" s="484">
        <f t="shared" si="63"/>
        <v>0</v>
      </c>
      <c r="O132" s="484">
        <f t="shared" si="63"/>
        <v>0</v>
      </c>
      <c r="P132" s="484">
        <f t="shared" si="63"/>
        <v>0</v>
      </c>
      <c r="Q132" s="484">
        <f t="shared" si="63"/>
        <v>0</v>
      </c>
      <c r="R132" s="484">
        <f t="shared" si="63"/>
        <v>0</v>
      </c>
      <c r="S132" s="484">
        <f t="shared" si="63"/>
        <v>0</v>
      </c>
      <c r="T132" s="484">
        <f t="shared" si="63"/>
        <v>0</v>
      </c>
      <c r="U132" s="484">
        <f>IF(U125&gt;=0.5,0,U120+U121)</f>
        <v>0</v>
      </c>
      <c r="V132" s="484">
        <f t="shared" ref="V132:AH132" si="64">IF(V125&gt;=0.5,0,V120+V121)</f>
        <v>0</v>
      </c>
      <c r="W132" s="484">
        <f t="shared" si="64"/>
        <v>0</v>
      </c>
      <c r="X132" s="484">
        <f t="shared" si="64"/>
        <v>0</v>
      </c>
      <c r="Y132" s="484">
        <f t="shared" si="64"/>
        <v>0</v>
      </c>
      <c r="Z132" s="484">
        <f t="shared" si="64"/>
        <v>0</v>
      </c>
      <c r="AA132" s="484">
        <f t="shared" si="64"/>
        <v>0</v>
      </c>
      <c r="AB132" s="484">
        <f t="shared" si="64"/>
        <v>0</v>
      </c>
      <c r="AC132" s="484">
        <f t="shared" si="64"/>
        <v>0</v>
      </c>
      <c r="AD132" s="484">
        <f t="shared" si="64"/>
        <v>0</v>
      </c>
      <c r="AE132" s="484">
        <f t="shared" si="64"/>
        <v>0</v>
      </c>
      <c r="AF132" s="484">
        <f t="shared" si="64"/>
        <v>0</v>
      </c>
      <c r="AG132" s="484">
        <f t="shared" si="64"/>
        <v>0</v>
      </c>
      <c r="AH132" s="484">
        <f t="shared" si="64"/>
        <v>0</v>
      </c>
    </row>
    <row r="133" spans="2:34" hidden="1" x14ac:dyDescent="0.2">
      <c r="B133" s="483"/>
      <c r="C133" s="482"/>
    </row>
    <row r="134" spans="2:34" hidden="1" x14ac:dyDescent="0.2">
      <c r="B134" s="483"/>
      <c r="C134" s="485" t="s">
        <v>340</v>
      </c>
      <c r="D134" s="486">
        <f>IF(MAX(D118:D121,D127:D132)&gt;6,2,0)</f>
        <v>0</v>
      </c>
      <c r="E134" s="486">
        <f t="shared" ref="E134:AH134" si="65">IF(MAX(E118:E121,E127:E132)&gt;6,2,0)</f>
        <v>0</v>
      </c>
      <c r="F134" s="486">
        <f t="shared" si="65"/>
        <v>0</v>
      </c>
      <c r="G134" s="486">
        <f t="shared" si="65"/>
        <v>0</v>
      </c>
      <c r="H134" s="486">
        <f t="shared" si="65"/>
        <v>0</v>
      </c>
      <c r="I134" s="486">
        <f t="shared" si="65"/>
        <v>0</v>
      </c>
      <c r="J134" s="486">
        <f t="shared" si="65"/>
        <v>0</v>
      </c>
      <c r="K134" s="486">
        <f t="shared" si="65"/>
        <v>0</v>
      </c>
      <c r="L134" s="486">
        <f t="shared" si="65"/>
        <v>0</v>
      </c>
      <c r="M134" s="486">
        <f t="shared" si="65"/>
        <v>0</v>
      </c>
      <c r="N134" s="486">
        <f t="shared" si="65"/>
        <v>0</v>
      </c>
      <c r="O134" s="486">
        <f t="shared" si="65"/>
        <v>0</v>
      </c>
      <c r="P134" s="486">
        <f t="shared" si="65"/>
        <v>0</v>
      </c>
      <c r="Q134" s="486">
        <f t="shared" si="65"/>
        <v>0</v>
      </c>
      <c r="R134" s="486">
        <f t="shared" si="65"/>
        <v>0</v>
      </c>
      <c r="S134" s="486">
        <f t="shared" si="65"/>
        <v>0</v>
      </c>
      <c r="T134" s="486">
        <f t="shared" si="65"/>
        <v>0</v>
      </c>
      <c r="U134" s="486">
        <f t="shared" si="65"/>
        <v>0</v>
      </c>
      <c r="V134" s="486">
        <f t="shared" si="65"/>
        <v>0</v>
      </c>
      <c r="W134" s="486">
        <f t="shared" si="65"/>
        <v>0</v>
      </c>
      <c r="X134" s="486">
        <f t="shared" si="65"/>
        <v>0</v>
      </c>
      <c r="Y134" s="486">
        <f t="shared" si="65"/>
        <v>0</v>
      </c>
      <c r="Z134" s="486">
        <f t="shared" si="65"/>
        <v>0</v>
      </c>
      <c r="AA134" s="486">
        <f t="shared" si="65"/>
        <v>0</v>
      </c>
      <c r="AB134" s="486">
        <f t="shared" si="65"/>
        <v>0</v>
      </c>
      <c r="AC134" s="486">
        <f t="shared" si="65"/>
        <v>0</v>
      </c>
      <c r="AD134" s="486">
        <f t="shared" si="65"/>
        <v>0</v>
      </c>
      <c r="AE134" s="486">
        <f t="shared" si="65"/>
        <v>0</v>
      </c>
      <c r="AF134" s="486">
        <f t="shared" si="65"/>
        <v>0</v>
      </c>
      <c r="AG134" s="486">
        <f t="shared" si="65"/>
        <v>0</v>
      </c>
      <c r="AH134" s="486">
        <f t="shared" si="65"/>
        <v>0</v>
      </c>
    </row>
    <row r="135" spans="2:34" hidden="1" x14ac:dyDescent="0.2"/>
    <row r="136" spans="2:34" hidden="1" x14ac:dyDescent="0.2"/>
    <row r="137" spans="2:34" hidden="1" x14ac:dyDescent="0.2"/>
    <row r="138" spans="2:34" hidden="1" x14ac:dyDescent="0.2"/>
    <row r="139" spans="2:34" hidden="1" x14ac:dyDescent="0.2"/>
  </sheetData>
  <sheetProtection sheet="1" selectLockedCells="1"/>
  <mergeCells count="16">
    <mergeCell ref="AK31:AK35"/>
    <mergeCell ref="B36:C36"/>
    <mergeCell ref="B8:C8"/>
    <mergeCell ref="B9:C9"/>
    <mergeCell ref="B3:C4"/>
    <mergeCell ref="B5:C5"/>
    <mergeCell ref="B6:C6"/>
    <mergeCell ref="B7:C7"/>
    <mergeCell ref="AK27:AK30"/>
    <mergeCell ref="B10:C10"/>
    <mergeCell ref="B12:C12"/>
    <mergeCell ref="B13:C13"/>
    <mergeCell ref="C14:C17"/>
    <mergeCell ref="AK20:AK21"/>
    <mergeCell ref="AK22:AK26"/>
    <mergeCell ref="B11:C11"/>
  </mergeCells>
  <phoneticPr fontId="39" type="noConversion"/>
  <conditionalFormatting sqref="D36:AH36">
    <cfRule type="expression" dxfId="188" priority="160" stopIfTrue="1">
      <formula>(D$38=4)</formula>
    </cfRule>
  </conditionalFormatting>
  <conditionalFormatting sqref="D36:AH36">
    <cfRule type="expression" dxfId="187" priority="161" stopIfTrue="1">
      <formula>(D$38=1)</formula>
    </cfRule>
  </conditionalFormatting>
  <conditionalFormatting sqref="AF3:AH4">
    <cfRule type="expression" dxfId="186" priority="77" stopIfTrue="1">
      <formula>(AF$38=4)</formula>
    </cfRule>
  </conditionalFormatting>
  <conditionalFormatting sqref="AF3:AH4">
    <cfRule type="expression" dxfId="185" priority="76">
      <formula>(AF$38=1)</formula>
    </cfRule>
  </conditionalFormatting>
  <conditionalFormatting sqref="AF3:AH4">
    <cfRule type="expression" dxfId="184" priority="75">
      <formula>AND(AF$38=0,AF$3=TODAY())</formula>
    </cfRule>
  </conditionalFormatting>
  <conditionalFormatting sqref="AF20:AH35 AF5:AH12">
    <cfRule type="expression" dxfId="183" priority="68">
      <formula>(AF$38=1)</formula>
    </cfRule>
  </conditionalFormatting>
  <conditionalFormatting sqref="AF5:AH10">
    <cfRule type="expression" dxfId="182" priority="71">
      <formula>(AF106=3)</formula>
    </cfRule>
    <cfRule type="expression" dxfId="181" priority="72">
      <formula>(AF106=2)</formula>
    </cfRule>
  </conditionalFormatting>
  <conditionalFormatting sqref="AF13:AH13">
    <cfRule type="expression" dxfId="180" priority="69">
      <formula>(AF114=3)</formula>
    </cfRule>
    <cfRule type="expression" dxfId="179" priority="70">
      <formula>(AF114=2)</formula>
    </cfRule>
    <cfRule type="expression" dxfId="178" priority="73">
      <formula>(AF114=1)</formula>
    </cfRule>
  </conditionalFormatting>
  <conditionalFormatting sqref="AF5:AH12">
    <cfRule type="expression" dxfId="177" priority="74">
      <formula>OR(AND(AF106=1,AF89=0),AF89=1)</formula>
    </cfRule>
  </conditionalFormatting>
  <conditionalFormatting sqref="AF3:AH15 AF19:AH35 AF17:AH17">
    <cfRule type="expression" dxfId="176" priority="65" stopIfTrue="1">
      <formula>(AF$82=0)</formula>
    </cfRule>
  </conditionalFormatting>
  <conditionalFormatting sqref="D3:AE15 D19:AE35 D17:AE17">
    <cfRule type="expression" dxfId="175" priority="30" stopIfTrue="1">
      <formula>(D$82=0)</formula>
    </cfRule>
  </conditionalFormatting>
  <conditionalFormatting sqref="D3:AE4">
    <cfRule type="expression" dxfId="174" priority="29">
      <formula>AND(D$38=0,D$3=TODAY())</formula>
    </cfRule>
  </conditionalFormatting>
  <conditionalFormatting sqref="D5:AE12">
    <cfRule type="expression" dxfId="173" priority="27">
      <formula>AND(OR(AND(D100=1,D90=0),D90=1),D$82=1)</formula>
    </cfRule>
  </conditionalFormatting>
  <conditionalFormatting sqref="D3:AE12 D20:AE35">
    <cfRule type="expression" dxfId="172" priority="21">
      <formula>AND(D$38=1,D$82=1)</formula>
    </cfRule>
  </conditionalFormatting>
  <conditionalFormatting sqref="D5:AE10">
    <cfRule type="expression" dxfId="171" priority="22">
      <formula>AND(D100=3,D$82=1)</formula>
    </cfRule>
    <cfRule type="expression" dxfId="170" priority="23">
      <formula>AND(D100=2,D$82=1)</formula>
    </cfRule>
  </conditionalFormatting>
  <conditionalFormatting sqref="D13:AE13">
    <cfRule type="expression" dxfId="169" priority="24">
      <formula>AND(D87=3,D$82=1)</formula>
    </cfRule>
    <cfRule type="expression" dxfId="168" priority="25">
      <formula>AND(D87=2,D$82=1)</formula>
    </cfRule>
    <cfRule type="expression" dxfId="167" priority="26">
      <formula>AND(D87=1,D$82=1)</formula>
    </cfRule>
  </conditionalFormatting>
  <conditionalFormatting sqref="D3:AH15 D19:AH35 D17:AH17">
    <cfRule type="expression" dxfId="166" priority="19" stopIfTrue="1">
      <formula>(D$82=0)</formula>
    </cfRule>
  </conditionalFormatting>
  <conditionalFormatting sqref="D3:AH4">
    <cfRule type="expression" dxfId="165" priority="18">
      <formula>AND(D$38=0,D$3=TODAY())</formula>
    </cfRule>
  </conditionalFormatting>
  <conditionalFormatting sqref="D5:AH12">
    <cfRule type="expression" dxfId="164" priority="16">
      <formula>AND(OR(AND(D100=1,D90=0),D90=1),D$82=1)</formula>
    </cfRule>
  </conditionalFormatting>
  <conditionalFormatting sqref="D3:AH12 D20:AH35">
    <cfRule type="expression" dxfId="163" priority="10">
      <formula>AND(D$38=1,D$82=1)</formula>
    </cfRule>
  </conditionalFormatting>
  <conditionalFormatting sqref="D5:AH10">
    <cfRule type="expression" dxfId="162" priority="11">
      <formula>AND(D100=3,D$82=1)</formula>
    </cfRule>
    <cfRule type="expression" dxfId="161" priority="12">
      <formula>AND(D100=2,D$82=1)</formula>
    </cfRule>
  </conditionalFormatting>
  <conditionalFormatting sqref="D13:AH13">
    <cfRule type="expression" dxfId="160" priority="13">
      <formula>AND(D87=3,D$82=1)</formula>
    </cfRule>
    <cfRule type="expression" dxfId="159" priority="14">
      <formula>AND(D87=2,D$82=1)</formula>
    </cfRule>
    <cfRule type="expression" dxfId="158" priority="15">
      <formula>AND(D87=1,D$82=1)</formula>
    </cfRule>
  </conditionalFormatting>
  <conditionalFormatting sqref="D18:AH18">
    <cfRule type="expression" dxfId="157" priority="5" stopIfTrue="1">
      <formula>(D$82=0)</formula>
    </cfRule>
  </conditionalFormatting>
  <conditionalFormatting sqref="D18:AH18">
    <cfRule type="expression" dxfId="156" priority="3">
      <formula>(D18=C18)</formula>
    </cfRule>
    <cfRule type="expression" dxfId="155" priority="4">
      <formula>(D18&lt;-100)</formula>
    </cfRule>
  </conditionalFormatting>
  <conditionalFormatting sqref="D16:AH16">
    <cfRule type="expression" dxfId="154" priority="2" stopIfTrue="1">
      <formula>(D$82=0)</formula>
    </cfRule>
  </conditionalFormatting>
  <conditionalFormatting sqref="D16:AH16">
    <cfRule type="cellIs" dxfId="153" priority="1" operator="greaterThan">
      <formula>HT_NAZ</formula>
    </cfRule>
  </conditionalFormatting>
  <dataValidations count="1">
    <dataValidation type="time" allowBlank="1" showInputMessage="1" showErrorMessage="1" sqref="D5:AH12" xr:uid="{4E171E96-2905-4CF8-A468-92F68CCD5EDD}">
      <formula1>0</formula1>
      <formula2>0.999305555555556</formula2>
    </dataValidation>
  </dataValidations>
  <printOptions horizontalCentered="1" verticalCentered="1"/>
  <pageMargins left="0.19685039370078741" right="0.19685039370078741" top="0.39370078740157483" bottom="0.19685039370078741" header="0.31496062992125984" footer="0.19685039370078741"/>
  <pageSetup paperSize="9" scale="53" orientation="landscape" horizontalDpi="4294967292" r:id="rId1"/>
  <headerFooter alignWithMargins="0">
    <oddHeader>&amp;C&amp;12Monatsabrechnung   &amp;A</oddHeader>
    <oddFooter>&amp;C&amp;12&amp;D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4">
    <tabColor theme="9" tint="0.39997558519241921"/>
    <pageSetUpPr fitToPage="1"/>
  </sheetPr>
  <dimension ref="A1:AN139"/>
  <sheetViews>
    <sheetView showGridLines="0" topLeftCell="B1" zoomScale="80" workbookViewId="0">
      <pane xSplit="2" ySplit="4" topLeftCell="D5" activePane="bottomRight" state="frozen"/>
      <selection activeCell="D5" sqref="D5"/>
      <selection pane="topRight" activeCell="D5" sqref="D5"/>
      <selection pane="bottomLeft" activeCell="D5" sqref="D5"/>
      <selection pane="bottomRight" activeCell="D5" sqref="D5"/>
    </sheetView>
  </sheetViews>
  <sheetFormatPr baseColWidth="10" defaultRowHeight="12.75" x14ac:dyDescent="0.2"/>
  <cols>
    <col min="1" max="1" width="1.42578125" style="1" hidden="1" customWidth="1"/>
    <col min="2" max="2" width="29" style="5" customWidth="1"/>
    <col min="3" max="3" width="9.42578125" style="1" customWidth="1"/>
    <col min="4" max="34" width="7" style="1" customWidth="1"/>
    <col min="35" max="36" width="9.140625" style="1" customWidth="1"/>
    <col min="37" max="37" width="13.5703125" style="3" customWidth="1"/>
    <col min="38" max="16384" width="11.42578125" style="1"/>
  </cols>
  <sheetData>
    <row r="1" spans="1:40" ht="30" customHeight="1" thickBot="1" x14ac:dyDescent="0.25">
      <c r="A1" s="111">
        <v>11</v>
      </c>
      <c r="B1" s="227">
        <f>DATEVALUE("1."&amp;A1&amp;"."&amp;SL_Jahr)</f>
        <v>45597</v>
      </c>
      <c r="C1" s="228">
        <f>SL_Jahr</f>
        <v>2024</v>
      </c>
      <c r="D1" s="229" t="str">
        <f>B_Gde</f>
        <v>Gde:</v>
      </c>
      <c r="E1" s="230">
        <f>SL_Gemeinde</f>
        <v>0</v>
      </c>
      <c r="F1" s="150"/>
      <c r="G1" s="150"/>
      <c r="H1" s="150"/>
      <c r="I1" s="150"/>
      <c r="J1" s="150"/>
      <c r="K1" s="150"/>
      <c r="L1" s="150"/>
      <c r="M1" s="150"/>
      <c r="N1" s="150"/>
      <c r="O1" s="150"/>
      <c r="P1" s="150"/>
      <c r="Q1" s="150"/>
      <c r="R1" s="231"/>
      <c r="S1" s="232"/>
      <c r="T1" s="233" t="str">
        <f>B_Schule</f>
        <v>Schule:</v>
      </c>
      <c r="U1" s="230">
        <f>SL_Schule</f>
        <v>0</v>
      </c>
      <c r="V1" s="150"/>
      <c r="W1" s="150"/>
      <c r="X1" s="150"/>
      <c r="Y1" s="150"/>
      <c r="Z1" s="150"/>
      <c r="AA1" s="150"/>
      <c r="AB1" s="150"/>
      <c r="AC1" s="150"/>
      <c r="AD1" s="150"/>
      <c r="AE1" s="234"/>
      <c r="AF1" s="150"/>
      <c r="AG1" s="150"/>
      <c r="AH1" s="232"/>
      <c r="AI1"/>
      <c r="AJ1" s="138" t="str">
        <f>HYPERLINK(VSA_HELPLINK,"i")</f>
        <v>i</v>
      </c>
      <c r="AK1" s="57"/>
      <c r="AL1" s="56"/>
      <c r="AM1"/>
      <c r="AN1"/>
    </row>
    <row r="2" spans="1:40" s="3" customFormat="1" ht="30" customHeight="1" thickBot="1" x14ac:dyDescent="0.25">
      <c r="A2" s="111">
        <f>VLOOKUP(A1,Monatsenden,2)</f>
        <v>45626</v>
      </c>
      <c r="B2" s="235" t="str">
        <f>B_Bg</f>
        <v>BG:</v>
      </c>
      <c r="C2" s="236">
        <f>VLOOKUP(B1,VSA_Kalender,13)</f>
        <v>1</v>
      </c>
      <c r="D2" s="237" t="str">
        <f>B_Name</f>
        <v>Name:</v>
      </c>
      <c r="E2" s="238">
        <f>SL_Name</f>
        <v>0</v>
      </c>
      <c r="F2" s="239"/>
      <c r="G2" s="239"/>
      <c r="H2" s="239"/>
      <c r="I2" s="239"/>
      <c r="J2" s="239"/>
      <c r="K2" s="239"/>
      <c r="L2" s="239"/>
      <c r="M2" s="239"/>
      <c r="N2" s="239"/>
      <c r="O2" s="239"/>
      <c r="P2" s="239"/>
      <c r="Q2" s="239"/>
      <c r="R2" s="240"/>
      <c r="S2" s="241"/>
      <c r="T2" s="241"/>
      <c r="U2" s="242"/>
      <c r="V2" s="242"/>
      <c r="W2" s="242"/>
      <c r="X2" s="242"/>
      <c r="Y2" s="242"/>
      <c r="Z2" s="242"/>
      <c r="AA2" s="242"/>
      <c r="AB2" s="242"/>
      <c r="AC2" s="242"/>
      <c r="AD2" s="242"/>
      <c r="AE2" s="242"/>
      <c r="AF2" s="242"/>
      <c r="AG2" s="242"/>
      <c r="AH2" s="243"/>
      <c r="AK2" s="58"/>
      <c r="AL2" s="56"/>
      <c r="AM2"/>
      <c r="AN2"/>
    </row>
    <row r="3" spans="1:40" s="3" customFormat="1" ht="17.25" customHeight="1" x14ac:dyDescent="0.2">
      <c r="A3" s="112"/>
      <c r="B3" s="821" t="str">
        <f>Zerf_Version</f>
        <v>Version VSA 5.05</v>
      </c>
      <c r="C3" s="822"/>
      <c r="D3" s="120">
        <f>DATE($C$1,MONTH($B$1),D$4)</f>
        <v>45597</v>
      </c>
      <c r="E3" s="121">
        <f t="shared" ref="E3:AE3" si="0">DATE($C$1,MONTH($B$1),E$4)</f>
        <v>45598</v>
      </c>
      <c r="F3" s="121">
        <f t="shared" si="0"/>
        <v>45599</v>
      </c>
      <c r="G3" s="121">
        <f t="shared" si="0"/>
        <v>45600</v>
      </c>
      <c r="H3" s="121">
        <f t="shared" si="0"/>
        <v>45601</v>
      </c>
      <c r="I3" s="121">
        <f t="shared" si="0"/>
        <v>45602</v>
      </c>
      <c r="J3" s="121">
        <f t="shared" si="0"/>
        <v>45603</v>
      </c>
      <c r="K3" s="121">
        <f t="shared" si="0"/>
        <v>45604</v>
      </c>
      <c r="L3" s="121">
        <f t="shared" si="0"/>
        <v>45605</v>
      </c>
      <c r="M3" s="121">
        <f t="shared" si="0"/>
        <v>45606</v>
      </c>
      <c r="N3" s="121">
        <f t="shared" si="0"/>
        <v>45607</v>
      </c>
      <c r="O3" s="121">
        <f t="shared" si="0"/>
        <v>45608</v>
      </c>
      <c r="P3" s="121">
        <f t="shared" si="0"/>
        <v>45609</v>
      </c>
      <c r="Q3" s="121">
        <f t="shared" si="0"/>
        <v>45610</v>
      </c>
      <c r="R3" s="121">
        <f t="shared" si="0"/>
        <v>45611</v>
      </c>
      <c r="S3" s="121">
        <f t="shared" si="0"/>
        <v>45612</v>
      </c>
      <c r="T3" s="121">
        <f t="shared" si="0"/>
        <v>45613</v>
      </c>
      <c r="U3" s="121">
        <f t="shared" si="0"/>
        <v>45614</v>
      </c>
      <c r="V3" s="121">
        <f t="shared" si="0"/>
        <v>45615</v>
      </c>
      <c r="W3" s="121">
        <f t="shared" si="0"/>
        <v>45616</v>
      </c>
      <c r="X3" s="121">
        <f t="shared" si="0"/>
        <v>45617</v>
      </c>
      <c r="Y3" s="121">
        <f t="shared" si="0"/>
        <v>45618</v>
      </c>
      <c r="Z3" s="121">
        <f t="shared" si="0"/>
        <v>45619</v>
      </c>
      <c r="AA3" s="121">
        <f t="shared" si="0"/>
        <v>45620</v>
      </c>
      <c r="AB3" s="121">
        <f t="shared" si="0"/>
        <v>45621</v>
      </c>
      <c r="AC3" s="121">
        <f t="shared" si="0"/>
        <v>45622</v>
      </c>
      <c r="AD3" s="121">
        <f t="shared" si="0"/>
        <v>45623</v>
      </c>
      <c r="AE3" s="121">
        <f t="shared" si="0"/>
        <v>45624</v>
      </c>
      <c r="AF3" s="121">
        <f>IF(MONTH(DATE($C$1,MONTH($B$1),AF$37))&gt;MONTH($B$1),"",DATE($C$1,MONTH($B$1),AF$4))</f>
        <v>45625</v>
      </c>
      <c r="AG3" s="121">
        <f>IF(MONTH(DATE($C$1,MONTH($B$1),AG$37))&gt;MONTH($B$1),"",DATE($C$1,MONTH($B$1),AG$4))</f>
        <v>45626</v>
      </c>
      <c r="AH3" s="316" t="str">
        <f>IF(MONTH(DATE($C$1,MONTH($B$1),AH$37))&gt;MONTH($B$1),"",DATE($C$1,MONTH($B$1),AH$4))</f>
        <v/>
      </c>
      <c r="AI3" s="319"/>
      <c r="AK3" s="58"/>
      <c r="AL3" s="56"/>
      <c r="AM3"/>
      <c r="AN3"/>
    </row>
    <row r="4" spans="1:40" s="3" customFormat="1" ht="19.7" customHeight="1" thickBot="1" x14ac:dyDescent="0.25">
      <c r="A4" s="113"/>
      <c r="B4" s="823"/>
      <c r="C4" s="824"/>
      <c r="D4" s="119">
        <f t="shared" ref="D4:AE4" si="1">IF(MONTH(DATE($C$1,MONTH($B$1),D$37))&gt;MONTH($B$1),"",D37)</f>
        <v>1</v>
      </c>
      <c r="E4" s="119">
        <f t="shared" si="1"/>
        <v>2</v>
      </c>
      <c r="F4" s="119">
        <f t="shared" si="1"/>
        <v>3</v>
      </c>
      <c r="G4" s="119">
        <f t="shared" si="1"/>
        <v>4</v>
      </c>
      <c r="H4" s="119">
        <f t="shared" si="1"/>
        <v>5</v>
      </c>
      <c r="I4" s="119">
        <f t="shared" si="1"/>
        <v>6</v>
      </c>
      <c r="J4" s="119">
        <f t="shared" si="1"/>
        <v>7</v>
      </c>
      <c r="K4" s="119">
        <f t="shared" si="1"/>
        <v>8</v>
      </c>
      <c r="L4" s="119">
        <f t="shared" si="1"/>
        <v>9</v>
      </c>
      <c r="M4" s="119">
        <f t="shared" si="1"/>
        <v>10</v>
      </c>
      <c r="N4" s="119">
        <f t="shared" si="1"/>
        <v>11</v>
      </c>
      <c r="O4" s="119">
        <f t="shared" si="1"/>
        <v>12</v>
      </c>
      <c r="P4" s="119">
        <f t="shared" si="1"/>
        <v>13</v>
      </c>
      <c r="Q4" s="119">
        <f t="shared" si="1"/>
        <v>14</v>
      </c>
      <c r="R4" s="119">
        <f t="shared" si="1"/>
        <v>15</v>
      </c>
      <c r="S4" s="119">
        <f t="shared" si="1"/>
        <v>16</v>
      </c>
      <c r="T4" s="119">
        <f t="shared" si="1"/>
        <v>17</v>
      </c>
      <c r="U4" s="119">
        <f t="shared" si="1"/>
        <v>18</v>
      </c>
      <c r="V4" s="119">
        <f t="shared" si="1"/>
        <v>19</v>
      </c>
      <c r="W4" s="119">
        <f t="shared" si="1"/>
        <v>20</v>
      </c>
      <c r="X4" s="119">
        <f t="shared" si="1"/>
        <v>21</v>
      </c>
      <c r="Y4" s="119">
        <f t="shared" si="1"/>
        <v>22</v>
      </c>
      <c r="Z4" s="119">
        <f t="shared" si="1"/>
        <v>23</v>
      </c>
      <c r="AA4" s="119">
        <f t="shared" si="1"/>
        <v>24</v>
      </c>
      <c r="AB4" s="119">
        <f t="shared" si="1"/>
        <v>25</v>
      </c>
      <c r="AC4" s="119">
        <f t="shared" si="1"/>
        <v>26</v>
      </c>
      <c r="AD4" s="119">
        <f t="shared" si="1"/>
        <v>27</v>
      </c>
      <c r="AE4" s="119">
        <f t="shared" si="1"/>
        <v>28</v>
      </c>
      <c r="AF4" s="119">
        <f>IF(MONTH(DATE($C$1,MONTH($B$1),AF$37))&gt;MONTH($B$1),"",AF37)</f>
        <v>29</v>
      </c>
      <c r="AG4" s="119">
        <f>IF(MONTH(DATE($C$1,MONTH($B$1),AG$37))&gt;MONTH($B$1),"",AG37)</f>
        <v>30</v>
      </c>
      <c r="AH4" s="317" t="str">
        <f>IF(MONTH(DATE($C$1,MONTH($B$1),AH$37))&gt;MONTH($B$1),"",AH37)</f>
        <v/>
      </c>
      <c r="AI4" s="319"/>
      <c r="AJ4" s="122"/>
      <c r="AK4" s="58"/>
      <c r="AL4" s="56"/>
      <c r="AM4"/>
      <c r="AN4"/>
    </row>
    <row r="5" spans="1:40" s="3" customFormat="1" ht="22.7" customHeight="1" x14ac:dyDescent="0.2">
      <c r="A5" s="113"/>
      <c r="B5" s="828" t="s">
        <v>274</v>
      </c>
      <c r="C5" s="829"/>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398"/>
      <c r="AI5" s="319"/>
      <c r="AJ5" s="122"/>
      <c r="AK5" s="58"/>
      <c r="AL5" s="56"/>
      <c r="AM5" s="10"/>
      <c r="AN5"/>
    </row>
    <row r="6" spans="1:40" s="3" customFormat="1" ht="22.7" customHeight="1" x14ac:dyDescent="0.2">
      <c r="A6" s="113"/>
      <c r="B6" s="830" t="s">
        <v>275</v>
      </c>
      <c r="C6" s="831"/>
      <c r="D6" s="397"/>
      <c r="E6" s="397"/>
      <c r="F6" s="397"/>
      <c r="G6" s="397"/>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8"/>
      <c r="AI6" s="319"/>
      <c r="AJ6" s="122"/>
      <c r="AK6" s="58"/>
      <c r="AL6" s="56"/>
      <c r="AM6"/>
      <c r="AN6"/>
    </row>
    <row r="7" spans="1:40" s="3" customFormat="1" ht="22.7" customHeight="1" x14ac:dyDescent="0.2">
      <c r="A7" s="114"/>
      <c r="B7" s="828" t="s">
        <v>274</v>
      </c>
      <c r="C7" s="829"/>
      <c r="D7" s="397"/>
      <c r="E7" s="397"/>
      <c r="F7" s="397"/>
      <c r="G7" s="397"/>
      <c r="H7" s="397"/>
      <c r="I7" s="397"/>
      <c r="J7" s="397"/>
      <c r="K7" s="397"/>
      <c r="L7" s="397"/>
      <c r="M7" s="397"/>
      <c r="N7" s="397"/>
      <c r="O7" s="397"/>
      <c r="P7" s="397"/>
      <c r="Q7" s="397"/>
      <c r="R7" s="397"/>
      <c r="S7" s="397"/>
      <c r="T7" s="397"/>
      <c r="U7" s="397"/>
      <c r="V7" s="397"/>
      <c r="W7" s="397"/>
      <c r="X7" s="397"/>
      <c r="Y7" s="397"/>
      <c r="Z7" s="397"/>
      <c r="AA7" s="397"/>
      <c r="AB7" s="397"/>
      <c r="AC7" s="397"/>
      <c r="AD7" s="397"/>
      <c r="AE7" s="397"/>
      <c r="AF7" s="397"/>
      <c r="AG7" s="397"/>
      <c r="AH7" s="398"/>
      <c r="AI7" s="319"/>
      <c r="AJ7" s="122"/>
      <c r="AK7" s="58"/>
      <c r="AL7" s="56"/>
      <c r="AM7"/>
      <c r="AN7"/>
    </row>
    <row r="8" spans="1:40" s="3" customFormat="1" ht="22.7" customHeight="1" x14ac:dyDescent="0.2">
      <c r="A8" s="113"/>
      <c r="B8" s="830" t="s">
        <v>275</v>
      </c>
      <c r="C8" s="831"/>
      <c r="D8" s="397"/>
      <c r="E8" s="397"/>
      <c r="F8" s="397"/>
      <c r="G8" s="397"/>
      <c r="H8" s="397"/>
      <c r="I8" s="397"/>
      <c r="J8" s="397"/>
      <c r="K8" s="397"/>
      <c r="L8" s="397"/>
      <c r="M8" s="397"/>
      <c r="N8" s="397"/>
      <c r="O8" s="397"/>
      <c r="P8" s="397"/>
      <c r="Q8" s="397"/>
      <c r="R8" s="397"/>
      <c r="S8" s="397"/>
      <c r="T8" s="397"/>
      <c r="U8" s="397"/>
      <c r="V8" s="397"/>
      <c r="W8" s="397"/>
      <c r="X8" s="397"/>
      <c r="Y8" s="397"/>
      <c r="Z8" s="397"/>
      <c r="AA8" s="397"/>
      <c r="AB8" s="397"/>
      <c r="AC8" s="397"/>
      <c r="AD8" s="397"/>
      <c r="AE8" s="397"/>
      <c r="AF8" s="397"/>
      <c r="AG8" s="397"/>
      <c r="AH8" s="398"/>
      <c r="AI8" s="319"/>
      <c r="AJ8" s="122"/>
      <c r="AK8" s="59"/>
      <c r="AL8" s="56"/>
      <c r="AM8" s="32"/>
      <c r="AN8" s="32"/>
    </row>
    <row r="9" spans="1:40" s="3" customFormat="1" ht="22.7" customHeight="1" x14ac:dyDescent="0.2">
      <c r="A9" s="113"/>
      <c r="B9" s="828" t="s">
        <v>274</v>
      </c>
      <c r="C9" s="829"/>
      <c r="D9" s="397"/>
      <c r="E9" s="397"/>
      <c r="F9" s="397"/>
      <c r="G9" s="397"/>
      <c r="H9" s="397"/>
      <c r="I9" s="397"/>
      <c r="J9" s="397"/>
      <c r="K9" s="397"/>
      <c r="L9" s="397"/>
      <c r="M9" s="397"/>
      <c r="N9" s="397"/>
      <c r="O9" s="397"/>
      <c r="P9" s="397"/>
      <c r="Q9" s="397"/>
      <c r="R9" s="397"/>
      <c r="S9" s="397"/>
      <c r="T9" s="397"/>
      <c r="U9" s="397"/>
      <c r="V9" s="397"/>
      <c r="W9" s="397"/>
      <c r="X9" s="397"/>
      <c r="Y9" s="397"/>
      <c r="Z9" s="397"/>
      <c r="AA9" s="397"/>
      <c r="AB9" s="397"/>
      <c r="AC9" s="397"/>
      <c r="AD9" s="397"/>
      <c r="AE9" s="397"/>
      <c r="AF9" s="397"/>
      <c r="AG9" s="397"/>
      <c r="AH9" s="398"/>
      <c r="AI9" s="319"/>
      <c r="AJ9" s="123"/>
      <c r="AK9" s="60"/>
      <c r="AL9" s="46"/>
      <c r="AM9"/>
      <c r="AN9"/>
    </row>
    <row r="10" spans="1:40" s="3" customFormat="1" ht="22.7" customHeight="1" x14ac:dyDescent="0.2">
      <c r="A10" s="113"/>
      <c r="B10" s="830" t="s">
        <v>275</v>
      </c>
      <c r="C10" s="831"/>
      <c r="D10" s="397"/>
      <c r="E10" s="397"/>
      <c r="F10" s="397"/>
      <c r="G10" s="397"/>
      <c r="H10" s="397"/>
      <c r="I10" s="397"/>
      <c r="J10" s="397"/>
      <c r="K10" s="397"/>
      <c r="L10" s="397"/>
      <c r="M10" s="397"/>
      <c r="N10" s="397"/>
      <c r="O10" s="397"/>
      <c r="P10" s="397"/>
      <c r="Q10" s="397"/>
      <c r="R10" s="397"/>
      <c r="S10" s="397"/>
      <c r="T10" s="397"/>
      <c r="U10" s="397"/>
      <c r="V10" s="397"/>
      <c r="W10" s="397"/>
      <c r="X10" s="397"/>
      <c r="Y10" s="397"/>
      <c r="Z10" s="397"/>
      <c r="AA10" s="397"/>
      <c r="AB10" s="397"/>
      <c r="AC10" s="397"/>
      <c r="AD10" s="397"/>
      <c r="AE10" s="397"/>
      <c r="AF10" s="397"/>
      <c r="AG10" s="397"/>
      <c r="AH10" s="398"/>
      <c r="AI10" s="319"/>
      <c r="AJ10" s="123"/>
      <c r="AK10" s="70"/>
      <c r="AL10" s="46"/>
      <c r="AM10"/>
      <c r="AN10"/>
    </row>
    <row r="11" spans="1:40" s="3" customFormat="1" ht="22.7" customHeight="1" x14ac:dyDescent="0.2">
      <c r="A11" s="113"/>
      <c r="B11" s="828" t="s">
        <v>274</v>
      </c>
      <c r="C11" s="829"/>
      <c r="D11" s="397"/>
      <c r="E11" s="397"/>
      <c r="F11" s="397"/>
      <c r="G11" s="397"/>
      <c r="H11" s="397"/>
      <c r="I11" s="397"/>
      <c r="J11" s="397"/>
      <c r="K11" s="397"/>
      <c r="L11" s="397"/>
      <c r="M11" s="397"/>
      <c r="N11" s="397"/>
      <c r="O11" s="397"/>
      <c r="P11" s="397"/>
      <c r="Q11" s="397"/>
      <c r="R11" s="397"/>
      <c r="S11" s="397"/>
      <c r="T11" s="397"/>
      <c r="U11" s="397"/>
      <c r="V11" s="397"/>
      <c r="W11" s="397"/>
      <c r="X11" s="397"/>
      <c r="Y11" s="397"/>
      <c r="Z11" s="397"/>
      <c r="AA11" s="397"/>
      <c r="AB11" s="397"/>
      <c r="AC11" s="397"/>
      <c r="AD11" s="397"/>
      <c r="AE11" s="397"/>
      <c r="AF11" s="397"/>
      <c r="AG11" s="397"/>
      <c r="AH11" s="398"/>
      <c r="AI11" s="319"/>
      <c r="AJ11" s="80"/>
      <c r="AK11" s="58"/>
      <c r="AL11" s="56"/>
      <c r="AM11" s="10"/>
      <c r="AN11"/>
    </row>
    <row r="12" spans="1:40" s="3" customFormat="1" ht="22.7" customHeight="1" x14ac:dyDescent="0.2">
      <c r="A12" s="113"/>
      <c r="B12" s="830" t="s">
        <v>275</v>
      </c>
      <c r="C12" s="831"/>
      <c r="D12" s="397"/>
      <c r="E12" s="397"/>
      <c r="F12" s="397"/>
      <c r="G12" s="397"/>
      <c r="H12" s="397"/>
      <c r="I12" s="397"/>
      <c r="J12" s="397"/>
      <c r="K12" s="397"/>
      <c r="L12" s="397"/>
      <c r="M12" s="397"/>
      <c r="N12" s="397"/>
      <c r="O12" s="397"/>
      <c r="P12" s="397"/>
      <c r="Q12" s="397"/>
      <c r="R12" s="397"/>
      <c r="S12" s="397"/>
      <c r="T12" s="397"/>
      <c r="U12" s="397"/>
      <c r="V12" s="397"/>
      <c r="W12" s="397"/>
      <c r="X12" s="397"/>
      <c r="Y12" s="397"/>
      <c r="Z12" s="397"/>
      <c r="AA12" s="397"/>
      <c r="AB12" s="397"/>
      <c r="AC12" s="397"/>
      <c r="AD12" s="397"/>
      <c r="AE12" s="397"/>
      <c r="AF12" s="397"/>
      <c r="AG12" s="397"/>
      <c r="AH12" s="398"/>
      <c r="AI12" s="319"/>
      <c r="AJ12" s="80"/>
      <c r="AK12" s="58"/>
      <c r="AL12" s="56"/>
      <c r="AM12" s="10"/>
      <c r="AN12"/>
    </row>
    <row r="13" spans="1:40" s="3" customFormat="1" ht="22.7" customHeight="1" thickBot="1" x14ac:dyDescent="0.25">
      <c r="A13" s="115"/>
      <c r="B13" s="797" t="str">
        <f>B_PrZeit</f>
        <v>Präsenzzeit</v>
      </c>
      <c r="C13" s="790"/>
      <c r="D13" s="315">
        <f t="shared" ref="D13:AH13" si="2">24*(D6-D5+D8-D7+D10-D9+D12-D11)*D88</f>
        <v>0</v>
      </c>
      <c r="E13" s="315">
        <f t="shared" si="2"/>
        <v>0</v>
      </c>
      <c r="F13" s="315">
        <f t="shared" si="2"/>
        <v>0</v>
      </c>
      <c r="G13" s="315">
        <f t="shared" si="2"/>
        <v>0</v>
      </c>
      <c r="H13" s="315">
        <f t="shared" si="2"/>
        <v>0</v>
      </c>
      <c r="I13" s="315">
        <f t="shared" si="2"/>
        <v>0</v>
      </c>
      <c r="J13" s="315">
        <f t="shared" si="2"/>
        <v>0</v>
      </c>
      <c r="K13" s="315">
        <f t="shared" si="2"/>
        <v>0</v>
      </c>
      <c r="L13" s="315">
        <f t="shared" si="2"/>
        <v>0</v>
      </c>
      <c r="M13" s="315">
        <f t="shared" si="2"/>
        <v>0</v>
      </c>
      <c r="N13" s="315">
        <f t="shared" si="2"/>
        <v>0</v>
      </c>
      <c r="O13" s="315">
        <f t="shared" si="2"/>
        <v>0</v>
      </c>
      <c r="P13" s="315">
        <f t="shared" si="2"/>
        <v>0</v>
      </c>
      <c r="Q13" s="315">
        <f t="shared" si="2"/>
        <v>0</v>
      </c>
      <c r="R13" s="315">
        <f t="shared" si="2"/>
        <v>0</v>
      </c>
      <c r="S13" s="315">
        <f t="shared" si="2"/>
        <v>0</v>
      </c>
      <c r="T13" s="315">
        <f t="shared" si="2"/>
        <v>0</v>
      </c>
      <c r="U13" s="315">
        <f t="shared" si="2"/>
        <v>0</v>
      </c>
      <c r="V13" s="315">
        <f t="shared" si="2"/>
        <v>0</v>
      </c>
      <c r="W13" s="315">
        <f t="shared" si="2"/>
        <v>0</v>
      </c>
      <c r="X13" s="315">
        <f t="shared" si="2"/>
        <v>0</v>
      </c>
      <c r="Y13" s="315">
        <f t="shared" si="2"/>
        <v>0</v>
      </c>
      <c r="Z13" s="315">
        <f t="shared" si="2"/>
        <v>0</v>
      </c>
      <c r="AA13" s="315">
        <f t="shared" si="2"/>
        <v>0</v>
      </c>
      <c r="AB13" s="315">
        <f t="shared" si="2"/>
        <v>0</v>
      </c>
      <c r="AC13" s="315">
        <f t="shared" si="2"/>
        <v>0</v>
      </c>
      <c r="AD13" s="315">
        <f t="shared" si="2"/>
        <v>0</v>
      </c>
      <c r="AE13" s="315">
        <f t="shared" si="2"/>
        <v>0</v>
      </c>
      <c r="AF13" s="315">
        <f t="shared" si="2"/>
        <v>0</v>
      </c>
      <c r="AG13" s="315">
        <f t="shared" si="2"/>
        <v>0</v>
      </c>
      <c r="AH13" s="318">
        <f t="shared" si="2"/>
        <v>0</v>
      </c>
      <c r="AI13" s="320"/>
      <c r="AJ13" s="110"/>
      <c r="AK13" s="58"/>
      <c r="AL13" s="56"/>
      <c r="AM13" s="10"/>
      <c r="AN13"/>
    </row>
    <row r="14" spans="1:40" s="2" customFormat="1" ht="22.7" customHeight="1" x14ac:dyDescent="0.2">
      <c r="A14" s="116"/>
      <c r="B14" s="352" t="str">
        <f>B_TotalAZist</f>
        <v>Total Arbeitszeit (IST)</v>
      </c>
      <c r="C14" s="825" t="str">
        <f>B_Utraege</f>
        <v>&lt;&lt;&lt;  Überträge
&amp; Jahresanspruch</v>
      </c>
      <c r="D14" s="350">
        <f>IF(D13+D35&gt;=D15,D13+D35,MIN(D13+D35+SUM(D20,D22:D34),IF(D15&lt;0,0,D15)))*D84</f>
        <v>0</v>
      </c>
      <c r="E14" s="350">
        <f t="shared" ref="E14:AH14" si="3">IF(E13+E35&gt;=E15,E13+E35,MIN(E13+E35+SUM(E20,E22:E34),IF(E15&lt;0,0,E15)))*E84</f>
        <v>0</v>
      </c>
      <c r="F14" s="350">
        <f t="shared" si="3"/>
        <v>0</v>
      </c>
      <c r="G14" s="350">
        <f t="shared" si="3"/>
        <v>0</v>
      </c>
      <c r="H14" s="350">
        <f t="shared" si="3"/>
        <v>0</v>
      </c>
      <c r="I14" s="350">
        <f t="shared" si="3"/>
        <v>0</v>
      </c>
      <c r="J14" s="350">
        <f t="shared" si="3"/>
        <v>0</v>
      </c>
      <c r="K14" s="350">
        <f t="shared" si="3"/>
        <v>0</v>
      </c>
      <c r="L14" s="350">
        <f t="shared" si="3"/>
        <v>0</v>
      </c>
      <c r="M14" s="350">
        <f t="shared" si="3"/>
        <v>0</v>
      </c>
      <c r="N14" s="350">
        <f t="shared" si="3"/>
        <v>0</v>
      </c>
      <c r="O14" s="350">
        <f t="shared" si="3"/>
        <v>0</v>
      </c>
      <c r="P14" s="350">
        <f t="shared" si="3"/>
        <v>0</v>
      </c>
      <c r="Q14" s="350">
        <f t="shared" si="3"/>
        <v>0</v>
      </c>
      <c r="R14" s="350">
        <f t="shared" si="3"/>
        <v>0</v>
      </c>
      <c r="S14" s="350">
        <f t="shared" si="3"/>
        <v>0</v>
      </c>
      <c r="T14" s="350">
        <f t="shared" si="3"/>
        <v>0</v>
      </c>
      <c r="U14" s="350">
        <f t="shared" si="3"/>
        <v>0</v>
      </c>
      <c r="V14" s="350">
        <f t="shared" si="3"/>
        <v>0</v>
      </c>
      <c r="W14" s="350">
        <f t="shared" si="3"/>
        <v>0</v>
      </c>
      <c r="X14" s="350">
        <f t="shared" si="3"/>
        <v>0</v>
      </c>
      <c r="Y14" s="350">
        <f t="shared" si="3"/>
        <v>0</v>
      </c>
      <c r="Z14" s="350">
        <f t="shared" si="3"/>
        <v>0</v>
      </c>
      <c r="AA14" s="350">
        <f t="shared" si="3"/>
        <v>0</v>
      </c>
      <c r="AB14" s="350">
        <f t="shared" si="3"/>
        <v>0</v>
      </c>
      <c r="AC14" s="350">
        <f t="shared" si="3"/>
        <v>0</v>
      </c>
      <c r="AD14" s="350">
        <f t="shared" si="3"/>
        <v>0</v>
      </c>
      <c r="AE14" s="350">
        <f t="shared" si="3"/>
        <v>0</v>
      </c>
      <c r="AF14" s="350">
        <f t="shared" si="3"/>
        <v>0</v>
      </c>
      <c r="AG14" s="350">
        <f t="shared" si="3"/>
        <v>0</v>
      </c>
      <c r="AH14" s="350">
        <f t="shared" si="3"/>
        <v>0</v>
      </c>
      <c r="AI14" s="247">
        <f>SUMIF($D$82:$AH$82,1,D14:AH14)</f>
        <v>0</v>
      </c>
      <c r="AJ14" s="244">
        <f>AI14-AI15</f>
        <v>-176.40000000000006</v>
      </c>
      <c r="AK14" s="59"/>
      <c r="AL14" s="56"/>
      <c r="AM14" s="10"/>
      <c r="AN14" s="15"/>
    </row>
    <row r="15" spans="1:40" s="3" customFormat="1" ht="22.7" customHeight="1" x14ac:dyDescent="0.2">
      <c r="A15" s="117"/>
      <c r="B15" s="352" t="str">
        <f>B_NettoSollAZ</f>
        <v>Netto-SOLL-Arbeitszeit</v>
      </c>
      <c r="C15" s="826"/>
      <c r="D15" s="245">
        <f>ROUND(D16-D19,2)</f>
        <v>8.4</v>
      </c>
      <c r="E15" s="245">
        <f t="shared" ref="E15:AE15" si="4">ROUND(E16-E19,2)</f>
        <v>0</v>
      </c>
      <c r="F15" s="245">
        <f t="shared" si="4"/>
        <v>0</v>
      </c>
      <c r="G15" s="245">
        <f t="shared" si="4"/>
        <v>8.4</v>
      </c>
      <c r="H15" s="245">
        <f t="shared" si="4"/>
        <v>8.4</v>
      </c>
      <c r="I15" s="245">
        <f t="shared" si="4"/>
        <v>8.4</v>
      </c>
      <c r="J15" s="245">
        <f t="shared" si="4"/>
        <v>8.4</v>
      </c>
      <c r="K15" s="245">
        <f t="shared" si="4"/>
        <v>8.4</v>
      </c>
      <c r="L15" s="245">
        <f t="shared" si="4"/>
        <v>0</v>
      </c>
      <c r="M15" s="245">
        <f t="shared" si="4"/>
        <v>0</v>
      </c>
      <c r="N15" s="245">
        <f t="shared" si="4"/>
        <v>8.4</v>
      </c>
      <c r="O15" s="245">
        <f t="shared" si="4"/>
        <v>8.4</v>
      </c>
      <c r="P15" s="245">
        <f t="shared" si="4"/>
        <v>8.4</v>
      </c>
      <c r="Q15" s="245">
        <f t="shared" si="4"/>
        <v>8.4</v>
      </c>
      <c r="R15" s="245">
        <f t="shared" si="4"/>
        <v>8.4</v>
      </c>
      <c r="S15" s="245">
        <f t="shared" si="4"/>
        <v>0</v>
      </c>
      <c r="T15" s="245">
        <f t="shared" si="4"/>
        <v>0</v>
      </c>
      <c r="U15" s="245">
        <f t="shared" si="4"/>
        <v>8.4</v>
      </c>
      <c r="V15" s="245">
        <f t="shared" si="4"/>
        <v>8.4</v>
      </c>
      <c r="W15" s="245">
        <f t="shared" si="4"/>
        <v>8.4</v>
      </c>
      <c r="X15" s="245">
        <f t="shared" si="4"/>
        <v>8.4</v>
      </c>
      <c r="Y15" s="245">
        <f t="shared" si="4"/>
        <v>8.4</v>
      </c>
      <c r="Z15" s="245">
        <f t="shared" si="4"/>
        <v>0</v>
      </c>
      <c r="AA15" s="245">
        <f t="shared" si="4"/>
        <v>0</v>
      </c>
      <c r="AB15" s="245">
        <f t="shared" si="4"/>
        <v>8.4</v>
      </c>
      <c r="AC15" s="245">
        <f t="shared" si="4"/>
        <v>8.4</v>
      </c>
      <c r="AD15" s="245">
        <f t="shared" si="4"/>
        <v>8.4</v>
      </c>
      <c r="AE15" s="245">
        <f t="shared" si="4"/>
        <v>8.4</v>
      </c>
      <c r="AF15" s="245">
        <f>IF(AF$38=4,0,ROUND(AF16-AF19,2))</f>
        <v>8.4</v>
      </c>
      <c r="AG15" s="245">
        <f t="shared" ref="AG15:AH15" si="5">IF(AG$38=4,0,ROUND(AG16-AG19,2))</f>
        <v>0</v>
      </c>
      <c r="AH15" s="245">
        <f t="shared" si="5"/>
        <v>0</v>
      </c>
      <c r="AI15" s="247">
        <f>SUMIF($D$82:$AH$82,1,D15:AH15)</f>
        <v>176.40000000000006</v>
      </c>
      <c r="AJ15" s="248"/>
      <c r="AK15" s="58"/>
      <c r="AL15" s="56"/>
      <c r="AM15" s="10"/>
      <c r="AN15"/>
    </row>
    <row r="16" spans="1:40" s="3" customFormat="1" ht="22.7" customHeight="1" x14ac:dyDescent="0.2">
      <c r="A16" s="117"/>
      <c r="B16" s="352" t="str">
        <f>B_BruttoSollAZ</f>
        <v>Brutto-SOLL-Arb.zeit</v>
      </c>
      <c r="C16" s="826"/>
      <c r="D16" s="245">
        <f t="shared" ref="D16:AE16" si="6">VLOOKUP(D3,VSA_Kalender,16)</f>
        <v>8.4</v>
      </c>
      <c r="E16" s="245">
        <f t="shared" si="6"/>
        <v>0</v>
      </c>
      <c r="F16" s="245">
        <f t="shared" si="6"/>
        <v>0</v>
      </c>
      <c r="G16" s="245">
        <f t="shared" si="6"/>
        <v>8.4</v>
      </c>
      <c r="H16" s="245">
        <f t="shared" si="6"/>
        <v>8.4</v>
      </c>
      <c r="I16" s="245">
        <f t="shared" si="6"/>
        <v>8.4</v>
      </c>
      <c r="J16" s="245">
        <f t="shared" si="6"/>
        <v>8.4</v>
      </c>
      <c r="K16" s="245">
        <f t="shared" si="6"/>
        <v>8.4</v>
      </c>
      <c r="L16" s="245">
        <f t="shared" si="6"/>
        <v>0</v>
      </c>
      <c r="M16" s="245">
        <f t="shared" si="6"/>
        <v>0</v>
      </c>
      <c r="N16" s="245">
        <f t="shared" si="6"/>
        <v>8.4</v>
      </c>
      <c r="O16" s="245">
        <f t="shared" si="6"/>
        <v>8.4</v>
      </c>
      <c r="P16" s="245">
        <f t="shared" si="6"/>
        <v>8.4</v>
      </c>
      <c r="Q16" s="245">
        <f t="shared" si="6"/>
        <v>8.4</v>
      </c>
      <c r="R16" s="245">
        <f t="shared" si="6"/>
        <v>8.4</v>
      </c>
      <c r="S16" s="245">
        <f t="shared" si="6"/>
        <v>0</v>
      </c>
      <c r="T16" s="245">
        <f t="shared" si="6"/>
        <v>0</v>
      </c>
      <c r="U16" s="245">
        <f t="shared" si="6"/>
        <v>8.4</v>
      </c>
      <c r="V16" s="245">
        <f t="shared" si="6"/>
        <v>8.4</v>
      </c>
      <c r="W16" s="245">
        <f t="shared" si="6"/>
        <v>8.4</v>
      </c>
      <c r="X16" s="245">
        <f t="shared" si="6"/>
        <v>8.4</v>
      </c>
      <c r="Y16" s="245">
        <f t="shared" si="6"/>
        <v>8.4</v>
      </c>
      <c r="Z16" s="245">
        <f t="shared" si="6"/>
        <v>0</v>
      </c>
      <c r="AA16" s="245">
        <f t="shared" si="6"/>
        <v>0</v>
      </c>
      <c r="AB16" s="245">
        <f t="shared" si="6"/>
        <v>8.4</v>
      </c>
      <c r="AC16" s="245">
        <f t="shared" si="6"/>
        <v>8.4</v>
      </c>
      <c r="AD16" s="245">
        <f t="shared" si="6"/>
        <v>8.4</v>
      </c>
      <c r="AE16" s="245">
        <f t="shared" si="6"/>
        <v>8.4</v>
      </c>
      <c r="AF16" s="245">
        <f>IF(AF$38=4,0,VLOOKUP(AF3,VSA_Kalender,16))</f>
        <v>8.4</v>
      </c>
      <c r="AG16" s="245">
        <f>IF(AG$38=4,0,VLOOKUP(AG3,VSA_Kalender,16))</f>
        <v>0</v>
      </c>
      <c r="AH16" s="245">
        <f>IF(AH$38=4,0,VLOOKUP(AH3,VSA_Kalender,16))</f>
        <v>0</v>
      </c>
      <c r="AI16" s="247"/>
      <c r="AJ16" s="248"/>
      <c r="AK16" s="58"/>
      <c r="AL16" s="56"/>
      <c r="AM16" s="10"/>
      <c r="AN16"/>
    </row>
    <row r="17" spans="1:40" s="3" customFormat="1" ht="22.7" customHeight="1" x14ac:dyDescent="0.2">
      <c r="A17" s="117"/>
      <c r="B17" s="352" t="str">
        <f>B_MehrMinder</f>
        <v>Mehr-/Minderleistung</v>
      </c>
      <c r="C17" s="827"/>
      <c r="D17" s="245">
        <f t="shared" ref="D17:AH17" ca="1" si="7">(SL_BisDatum&gt;=D3)*ROUND(D14-D15,2)</f>
        <v>0</v>
      </c>
      <c r="E17" s="245">
        <f t="shared" ca="1" si="7"/>
        <v>0</v>
      </c>
      <c r="F17" s="245">
        <f t="shared" ca="1" si="7"/>
        <v>0</v>
      </c>
      <c r="G17" s="245">
        <f t="shared" ca="1" si="7"/>
        <v>0</v>
      </c>
      <c r="H17" s="245">
        <f t="shared" ca="1" si="7"/>
        <v>0</v>
      </c>
      <c r="I17" s="245">
        <f t="shared" ca="1" si="7"/>
        <v>0</v>
      </c>
      <c r="J17" s="245">
        <f t="shared" ca="1" si="7"/>
        <v>0</v>
      </c>
      <c r="K17" s="245">
        <f t="shared" ca="1" si="7"/>
        <v>0</v>
      </c>
      <c r="L17" s="245">
        <f t="shared" ca="1" si="7"/>
        <v>0</v>
      </c>
      <c r="M17" s="245">
        <f t="shared" ca="1" si="7"/>
        <v>0</v>
      </c>
      <c r="N17" s="245">
        <f t="shared" ca="1" si="7"/>
        <v>0</v>
      </c>
      <c r="O17" s="245">
        <f t="shared" ca="1" si="7"/>
        <v>0</v>
      </c>
      <c r="P17" s="245">
        <f t="shared" ca="1" si="7"/>
        <v>0</v>
      </c>
      <c r="Q17" s="245">
        <f t="shared" ca="1" si="7"/>
        <v>0</v>
      </c>
      <c r="R17" s="245">
        <f t="shared" ca="1" si="7"/>
        <v>0</v>
      </c>
      <c r="S17" s="245">
        <f t="shared" ca="1" si="7"/>
        <v>0</v>
      </c>
      <c r="T17" s="245">
        <f t="shared" ca="1" si="7"/>
        <v>0</v>
      </c>
      <c r="U17" s="245">
        <f t="shared" ca="1" si="7"/>
        <v>0</v>
      </c>
      <c r="V17" s="245">
        <f t="shared" ca="1" si="7"/>
        <v>0</v>
      </c>
      <c r="W17" s="245">
        <f t="shared" ca="1" si="7"/>
        <v>0</v>
      </c>
      <c r="X17" s="245">
        <f t="shared" ca="1" si="7"/>
        <v>0</v>
      </c>
      <c r="Y17" s="245">
        <f t="shared" ca="1" si="7"/>
        <v>0</v>
      </c>
      <c r="Z17" s="245">
        <f t="shared" ca="1" si="7"/>
        <v>0</v>
      </c>
      <c r="AA17" s="245">
        <f t="shared" ca="1" si="7"/>
        <v>0</v>
      </c>
      <c r="AB17" s="245">
        <f t="shared" ca="1" si="7"/>
        <v>0</v>
      </c>
      <c r="AC17" s="245">
        <f t="shared" ca="1" si="7"/>
        <v>0</v>
      </c>
      <c r="AD17" s="245">
        <f t="shared" ca="1" si="7"/>
        <v>0</v>
      </c>
      <c r="AE17" s="245">
        <f t="shared" ca="1" si="7"/>
        <v>0</v>
      </c>
      <c r="AF17" s="245">
        <f t="shared" ca="1" si="7"/>
        <v>0</v>
      </c>
      <c r="AG17" s="245">
        <f t="shared" ca="1" si="7"/>
        <v>0</v>
      </c>
      <c r="AH17" s="245">
        <f t="shared" ca="1" si="7"/>
        <v>0</v>
      </c>
      <c r="AI17" s="249" t="str">
        <f>B_Total</f>
        <v>Total</v>
      </c>
      <c r="AJ17" s="250" t="str">
        <f>B_Vortrag</f>
        <v>Vortrag</v>
      </c>
      <c r="AK17" s="58"/>
      <c r="AL17" s="56"/>
      <c r="AM17" s="10"/>
      <c r="AN17" s="10"/>
    </row>
    <row r="18" spans="1:40" s="3" customFormat="1" ht="22.7" customHeight="1" x14ac:dyDescent="0.2">
      <c r="A18" s="117"/>
      <c r="B18" s="353" t="str">
        <f>B_AZSaldo</f>
        <v>AZ - Saldo</v>
      </c>
      <c r="C18" s="246">
        <f ca="1">VLOOKUP(ROW(),VSA_Uebertrag,$A$1+3)</f>
        <v>-50.4</v>
      </c>
      <c r="D18" s="245">
        <f t="shared" ref="D18:AH18" ca="1" si="8">IFERROR((C18+D17)*(D3&lt;=SL_BisDatum)*VLOOKUP(D3,VSA_Kalender,21,FALSE),0)</f>
        <v>0</v>
      </c>
      <c r="E18" s="245">
        <f t="shared" ca="1" si="8"/>
        <v>0</v>
      </c>
      <c r="F18" s="245">
        <f t="shared" ca="1" si="8"/>
        <v>0</v>
      </c>
      <c r="G18" s="245">
        <f t="shared" ca="1" si="8"/>
        <v>0</v>
      </c>
      <c r="H18" s="245">
        <f t="shared" ca="1" si="8"/>
        <v>0</v>
      </c>
      <c r="I18" s="245">
        <f t="shared" ca="1" si="8"/>
        <v>0</v>
      </c>
      <c r="J18" s="245">
        <f t="shared" ca="1" si="8"/>
        <v>0</v>
      </c>
      <c r="K18" s="245">
        <f t="shared" ca="1" si="8"/>
        <v>0</v>
      </c>
      <c r="L18" s="245">
        <f t="shared" ca="1" si="8"/>
        <v>0</v>
      </c>
      <c r="M18" s="245">
        <f t="shared" ca="1" si="8"/>
        <v>0</v>
      </c>
      <c r="N18" s="245">
        <f t="shared" ca="1" si="8"/>
        <v>0</v>
      </c>
      <c r="O18" s="245">
        <f t="shared" ca="1" si="8"/>
        <v>0</v>
      </c>
      <c r="P18" s="245">
        <f t="shared" ca="1" si="8"/>
        <v>0</v>
      </c>
      <c r="Q18" s="245">
        <f t="shared" ca="1" si="8"/>
        <v>0</v>
      </c>
      <c r="R18" s="245">
        <f t="shared" ca="1" si="8"/>
        <v>0</v>
      </c>
      <c r="S18" s="245">
        <f t="shared" ca="1" si="8"/>
        <v>0</v>
      </c>
      <c r="T18" s="245">
        <f t="shared" ca="1" si="8"/>
        <v>0</v>
      </c>
      <c r="U18" s="245">
        <f t="shared" ca="1" si="8"/>
        <v>0</v>
      </c>
      <c r="V18" s="245">
        <f t="shared" ca="1" si="8"/>
        <v>0</v>
      </c>
      <c r="W18" s="245">
        <f t="shared" ca="1" si="8"/>
        <v>0</v>
      </c>
      <c r="X18" s="245">
        <f t="shared" ca="1" si="8"/>
        <v>0</v>
      </c>
      <c r="Y18" s="245">
        <f t="shared" ca="1" si="8"/>
        <v>0</v>
      </c>
      <c r="Z18" s="245">
        <f t="shared" ca="1" si="8"/>
        <v>0</v>
      </c>
      <c r="AA18" s="245">
        <f t="shared" ca="1" si="8"/>
        <v>0</v>
      </c>
      <c r="AB18" s="245">
        <f t="shared" ca="1" si="8"/>
        <v>0</v>
      </c>
      <c r="AC18" s="245">
        <f t="shared" ca="1" si="8"/>
        <v>0</v>
      </c>
      <c r="AD18" s="245">
        <f t="shared" ca="1" si="8"/>
        <v>0</v>
      </c>
      <c r="AE18" s="245">
        <f t="shared" ca="1" si="8"/>
        <v>0</v>
      </c>
      <c r="AF18" s="245">
        <f t="shared" ca="1" si="8"/>
        <v>0</v>
      </c>
      <c r="AG18" s="245">
        <f t="shared" ca="1" si="8"/>
        <v>0</v>
      </c>
      <c r="AH18" s="245">
        <f t="shared" ca="1" si="8"/>
        <v>0</v>
      </c>
      <c r="AI18" s="245"/>
      <c r="AJ18" s="251">
        <f ca="1">SUMIF($D$82:$AH$82,1,D17:AH17)+C18</f>
        <v>-50.4</v>
      </c>
      <c r="AK18" s="58"/>
      <c r="AL18" s="56"/>
      <c r="AM18" s="10"/>
      <c r="AN18"/>
    </row>
    <row r="19" spans="1:40" s="3" customFormat="1" ht="22.7" customHeight="1" x14ac:dyDescent="0.2">
      <c r="A19" s="117"/>
      <c r="B19" s="353" t="str">
        <f>B_FTA</f>
        <v>Feiertagsanspruch</v>
      </c>
      <c r="C19" s="246">
        <v>0</v>
      </c>
      <c r="D19" s="350">
        <f t="shared" ref="D19:AE19" si="9">VLOOKUP(D3,VSA_Kalender,14)</f>
        <v>0</v>
      </c>
      <c r="E19" s="350">
        <f t="shared" si="9"/>
        <v>0</v>
      </c>
      <c r="F19" s="350">
        <f t="shared" si="9"/>
        <v>0</v>
      </c>
      <c r="G19" s="350">
        <f t="shared" si="9"/>
        <v>0</v>
      </c>
      <c r="H19" s="350">
        <f t="shared" si="9"/>
        <v>0</v>
      </c>
      <c r="I19" s="350">
        <f t="shared" si="9"/>
        <v>0</v>
      </c>
      <c r="J19" s="350">
        <f t="shared" si="9"/>
        <v>0</v>
      </c>
      <c r="K19" s="350">
        <f t="shared" si="9"/>
        <v>0</v>
      </c>
      <c r="L19" s="350">
        <f t="shared" si="9"/>
        <v>0</v>
      </c>
      <c r="M19" s="350">
        <f t="shared" si="9"/>
        <v>0</v>
      </c>
      <c r="N19" s="350">
        <f t="shared" si="9"/>
        <v>0</v>
      </c>
      <c r="O19" s="350">
        <f t="shared" si="9"/>
        <v>0</v>
      </c>
      <c r="P19" s="350">
        <f t="shared" si="9"/>
        <v>0</v>
      </c>
      <c r="Q19" s="350">
        <f t="shared" si="9"/>
        <v>0</v>
      </c>
      <c r="R19" s="350">
        <f t="shared" si="9"/>
        <v>0</v>
      </c>
      <c r="S19" s="350">
        <f t="shared" si="9"/>
        <v>0</v>
      </c>
      <c r="T19" s="350">
        <f t="shared" si="9"/>
        <v>0</v>
      </c>
      <c r="U19" s="350">
        <f t="shared" si="9"/>
        <v>0</v>
      </c>
      <c r="V19" s="350">
        <f t="shared" si="9"/>
        <v>0</v>
      </c>
      <c r="W19" s="350">
        <f t="shared" si="9"/>
        <v>0</v>
      </c>
      <c r="X19" s="350">
        <f t="shared" si="9"/>
        <v>0</v>
      </c>
      <c r="Y19" s="350">
        <f t="shared" si="9"/>
        <v>0</v>
      </c>
      <c r="Z19" s="350">
        <f t="shared" si="9"/>
        <v>0</v>
      </c>
      <c r="AA19" s="350">
        <f t="shared" si="9"/>
        <v>0</v>
      </c>
      <c r="AB19" s="350">
        <f t="shared" si="9"/>
        <v>0</v>
      </c>
      <c r="AC19" s="350">
        <f t="shared" si="9"/>
        <v>0</v>
      </c>
      <c r="AD19" s="350">
        <f t="shared" si="9"/>
        <v>0</v>
      </c>
      <c r="AE19" s="350">
        <f t="shared" si="9"/>
        <v>0</v>
      </c>
      <c r="AF19" s="351">
        <f>IF(AF$38=4,0,VLOOKUP(AF3,VSA_Kalender,14))</f>
        <v>0</v>
      </c>
      <c r="AG19" s="351">
        <f>IF(AG$38=4,0,VLOOKUP(AG3,VSA_Kalender,14))</f>
        <v>0</v>
      </c>
      <c r="AH19" s="351">
        <f>IF(AH$38=4,0,VLOOKUP(AH3,VSA_Kalender,14))</f>
        <v>0</v>
      </c>
      <c r="AI19" s="247">
        <f>SUM(D19:AH19)</f>
        <v>0</v>
      </c>
      <c r="AJ19" s="357"/>
      <c r="AK19" s="61"/>
      <c r="AL19" s="56"/>
      <c r="AM19" s="10"/>
      <c r="AN19" s="10"/>
    </row>
    <row r="20" spans="1:40" s="3" customFormat="1" ht="22.7" customHeight="1" x14ac:dyDescent="0.2">
      <c r="A20" s="117"/>
      <c r="B20" s="353" t="str">
        <f>B_Ferien</f>
        <v>Ferien</v>
      </c>
      <c r="C20" s="246">
        <f t="shared" ref="C20:C36" si="10">VLOOKUP(ROW(),VSA_Uebertrag,$A$1+3)</f>
        <v>0</v>
      </c>
      <c r="D20" s="314"/>
      <c r="E20" s="314"/>
      <c r="F20" s="314"/>
      <c r="G20" s="314"/>
      <c r="H20" s="314"/>
      <c r="I20" s="314"/>
      <c r="J20" s="314"/>
      <c r="K20" s="314"/>
      <c r="L20" s="314"/>
      <c r="M20" s="314"/>
      <c r="N20" s="314"/>
      <c r="O20" s="314"/>
      <c r="P20" s="314"/>
      <c r="Q20" s="314"/>
      <c r="R20" s="314"/>
      <c r="S20" s="314"/>
      <c r="T20" s="314"/>
      <c r="U20" s="314"/>
      <c r="V20" s="314"/>
      <c r="W20" s="314"/>
      <c r="X20" s="314"/>
      <c r="Y20" s="314"/>
      <c r="Z20" s="314"/>
      <c r="AA20" s="314"/>
      <c r="AB20" s="314"/>
      <c r="AC20" s="314"/>
      <c r="AD20" s="314"/>
      <c r="AE20" s="314"/>
      <c r="AF20" s="314"/>
      <c r="AG20" s="314"/>
      <c r="AH20" s="314"/>
      <c r="AI20" s="247">
        <f t="shared" ref="AI20:AI35" si="11">SUMIF($D$82:$AH$82,1,D20:AH20)</f>
        <v>0</v>
      </c>
      <c r="AJ20" s="252">
        <f>ROUND(C20-AI20,2)</f>
        <v>0</v>
      </c>
      <c r="AK20" s="818" t="s">
        <v>57</v>
      </c>
      <c r="AL20" s="56"/>
      <c r="AM20" s="10"/>
      <c r="AN20" s="10"/>
    </row>
    <row r="21" spans="1:40" s="3" customFormat="1" ht="22.7" customHeight="1" x14ac:dyDescent="0.2">
      <c r="A21" s="117"/>
      <c r="B21" s="353" t="str">
        <f>B_KompAZ</f>
        <v>Kompensation Arbeitstage</v>
      </c>
      <c r="C21" s="255">
        <f t="shared" si="10"/>
        <v>0</v>
      </c>
      <c r="D21" s="324"/>
      <c r="E21" s="324"/>
      <c r="F21" s="324"/>
      <c r="G21" s="324"/>
      <c r="H21" s="324"/>
      <c r="I21" s="324"/>
      <c r="J21" s="324"/>
      <c r="K21" s="324"/>
      <c r="L21" s="324"/>
      <c r="M21" s="324"/>
      <c r="N21" s="324"/>
      <c r="O21" s="324"/>
      <c r="P21" s="324"/>
      <c r="Q21" s="324"/>
      <c r="R21" s="324"/>
      <c r="S21" s="324"/>
      <c r="T21" s="324"/>
      <c r="U21" s="324"/>
      <c r="V21" s="324"/>
      <c r="W21" s="324"/>
      <c r="X21" s="324"/>
      <c r="Y21" s="324"/>
      <c r="Z21" s="324"/>
      <c r="AA21" s="324"/>
      <c r="AB21" s="324"/>
      <c r="AC21" s="324"/>
      <c r="AD21" s="324"/>
      <c r="AE21" s="324"/>
      <c r="AF21" s="324"/>
      <c r="AG21" s="324"/>
      <c r="AH21" s="324"/>
      <c r="AI21" s="253">
        <f t="shared" si="11"/>
        <v>0</v>
      </c>
      <c r="AJ21" s="254">
        <f>ROUND(A21+C21-AI21,0)</f>
        <v>0</v>
      </c>
      <c r="AK21" s="819"/>
      <c r="AL21" s="56"/>
      <c r="AM21" s="10"/>
      <c r="AN21" s="10"/>
    </row>
    <row r="22" spans="1:40" s="3" customFormat="1" ht="22.7" customHeight="1" x14ac:dyDescent="0.2">
      <c r="A22" s="117"/>
      <c r="B22" s="354" t="str">
        <f>B_Arzt</f>
        <v>Arztbesuch</v>
      </c>
      <c r="C22" s="246">
        <f t="shared" si="10"/>
        <v>0</v>
      </c>
      <c r="D22" s="314"/>
      <c r="E22" s="314"/>
      <c r="F22" s="314"/>
      <c r="G22" s="314"/>
      <c r="H22" s="314"/>
      <c r="I22" s="314"/>
      <c r="J22" s="314"/>
      <c r="K22" s="314"/>
      <c r="L22" s="314"/>
      <c r="M22" s="314"/>
      <c r="N22" s="314"/>
      <c r="O22" s="314"/>
      <c r="P22" s="314"/>
      <c r="Q22" s="314"/>
      <c r="R22" s="314"/>
      <c r="S22" s="314"/>
      <c r="T22" s="314"/>
      <c r="U22" s="314"/>
      <c r="V22" s="314"/>
      <c r="W22" s="314"/>
      <c r="X22" s="314"/>
      <c r="Y22" s="314"/>
      <c r="Z22" s="314"/>
      <c r="AA22" s="314"/>
      <c r="AB22" s="314"/>
      <c r="AC22" s="314"/>
      <c r="AD22" s="314"/>
      <c r="AE22" s="314"/>
      <c r="AF22" s="314"/>
      <c r="AG22" s="314"/>
      <c r="AH22" s="314"/>
      <c r="AI22" s="247">
        <f t="shared" si="11"/>
        <v>0</v>
      </c>
      <c r="AJ22" s="252">
        <f>ROUND(A22+C22+AI22,2)</f>
        <v>0</v>
      </c>
      <c r="AK22" s="819" t="s">
        <v>120</v>
      </c>
      <c r="AL22" s="56"/>
      <c r="AM22" s="10"/>
      <c r="AN22" s="10"/>
    </row>
    <row r="23" spans="1:40" s="3" customFormat="1" ht="22.7" customHeight="1" x14ac:dyDescent="0.2">
      <c r="A23" s="117"/>
      <c r="B23" s="353" t="str">
        <f>B_Krank</f>
        <v>Krankheit</v>
      </c>
      <c r="C23" s="246">
        <f t="shared" si="10"/>
        <v>0</v>
      </c>
      <c r="D23" s="314"/>
      <c r="E23" s="314"/>
      <c r="F23" s="314"/>
      <c r="G23" s="314"/>
      <c r="H23" s="314"/>
      <c r="I23" s="314"/>
      <c r="J23" s="314"/>
      <c r="K23" s="314"/>
      <c r="L23" s="314"/>
      <c r="M23" s="314"/>
      <c r="N23" s="314"/>
      <c r="O23" s="314"/>
      <c r="P23" s="314"/>
      <c r="Q23" s="314"/>
      <c r="R23" s="314"/>
      <c r="S23" s="314"/>
      <c r="T23" s="314"/>
      <c r="U23" s="314"/>
      <c r="V23" s="314"/>
      <c r="W23" s="314"/>
      <c r="X23" s="314"/>
      <c r="Y23" s="314"/>
      <c r="Z23" s="314"/>
      <c r="AA23" s="314"/>
      <c r="AB23" s="314"/>
      <c r="AC23" s="314"/>
      <c r="AD23" s="314"/>
      <c r="AE23" s="314"/>
      <c r="AF23" s="314"/>
      <c r="AG23" s="314"/>
      <c r="AH23" s="314"/>
      <c r="AI23" s="247">
        <f t="shared" si="11"/>
        <v>0</v>
      </c>
      <c r="AJ23" s="252">
        <f t="shared" ref="AJ23:AJ35" si="12">ROUND(A23+C23+AI23,2)</f>
        <v>0</v>
      </c>
      <c r="AK23" s="819"/>
      <c r="AL23" s="56"/>
      <c r="AM23" s="10"/>
      <c r="AN23" s="10"/>
    </row>
    <row r="24" spans="1:40" s="3" customFormat="1" ht="22.7" customHeight="1" x14ac:dyDescent="0.2">
      <c r="A24" s="117"/>
      <c r="B24" s="353" t="str">
        <f>B_BU</f>
        <v>Berufsunfall</v>
      </c>
      <c r="C24" s="246">
        <f t="shared" si="10"/>
        <v>0</v>
      </c>
      <c r="D24" s="314"/>
      <c r="E24" s="314"/>
      <c r="F24" s="314"/>
      <c r="G24" s="314"/>
      <c r="H24" s="314"/>
      <c r="I24" s="314"/>
      <c r="J24" s="314"/>
      <c r="K24" s="314"/>
      <c r="L24" s="314"/>
      <c r="M24" s="314"/>
      <c r="N24" s="314"/>
      <c r="O24" s="314"/>
      <c r="P24" s="314"/>
      <c r="Q24" s="314"/>
      <c r="R24" s="314"/>
      <c r="S24" s="314"/>
      <c r="T24" s="314"/>
      <c r="U24" s="314"/>
      <c r="V24" s="314"/>
      <c r="W24" s="314"/>
      <c r="X24" s="314"/>
      <c r="Y24" s="314"/>
      <c r="Z24" s="314"/>
      <c r="AA24" s="314"/>
      <c r="AB24" s="314"/>
      <c r="AC24" s="314"/>
      <c r="AD24" s="314"/>
      <c r="AE24" s="314"/>
      <c r="AF24" s="314"/>
      <c r="AG24" s="314"/>
      <c r="AH24" s="314"/>
      <c r="AI24" s="247">
        <f t="shared" si="11"/>
        <v>0</v>
      </c>
      <c r="AJ24" s="252">
        <f t="shared" si="12"/>
        <v>0</v>
      </c>
      <c r="AK24" s="819"/>
      <c r="AL24" s="56"/>
      <c r="AM24" s="10"/>
      <c r="AN24" s="10"/>
    </row>
    <row r="25" spans="1:40" s="3" customFormat="1" ht="22.7" customHeight="1" x14ac:dyDescent="0.2">
      <c r="A25" s="117"/>
      <c r="B25" s="353" t="str">
        <f>B_NBU</f>
        <v>Nichtberufsunfall</v>
      </c>
      <c r="C25" s="246">
        <f t="shared" si="10"/>
        <v>0</v>
      </c>
      <c r="D25" s="314"/>
      <c r="E25" s="314"/>
      <c r="F25" s="314"/>
      <c r="G25" s="314"/>
      <c r="H25" s="314"/>
      <c r="I25" s="314"/>
      <c r="J25" s="314"/>
      <c r="K25" s="314"/>
      <c r="L25" s="314"/>
      <c r="M25" s="314"/>
      <c r="N25" s="314"/>
      <c r="O25" s="314"/>
      <c r="P25" s="314"/>
      <c r="Q25" s="314"/>
      <c r="R25" s="314"/>
      <c r="S25" s="314"/>
      <c r="T25" s="314"/>
      <c r="U25" s="314"/>
      <c r="V25" s="314"/>
      <c r="W25" s="314"/>
      <c r="X25" s="314"/>
      <c r="Y25" s="314"/>
      <c r="Z25" s="314"/>
      <c r="AA25" s="314"/>
      <c r="AB25" s="314"/>
      <c r="AC25" s="314"/>
      <c r="AD25" s="314"/>
      <c r="AE25" s="314"/>
      <c r="AF25" s="314"/>
      <c r="AG25" s="314"/>
      <c r="AH25" s="314"/>
      <c r="AI25" s="247">
        <f t="shared" si="11"/>
        <v>0</v>
      </c>
      <c r="AJ25" s="252">
        <f t="shared" si="12"/>
        <v>0</v>
      </c>
      <c r="AK25" s="819"/>
      <c r="AL25" s="56"/>
      <c r="AM25" s="10"/>
      <c r="AN25" s="10"/>
    </row>
    <row r="26" spans="1:40" s="3" customFormat="1" ht="22.7" customHeight="1" x14ac:dyDescent="0.2">
      <c r="A26" s="117"/>
      <c r="B26" s="353" t="str">
        <f>B_MilZiv</f>
        <v>Militär / Zivilschutz</v>
      </c>
      <c r="C26" s="246">
        <f t="shared" si="10"/>
        <v>0</v>
      </c>
      <c r="D26" s="314"/>
      <c r="E26" s="314"/>
      <c r="F26" s="314"/>
      <c r="G26" s="314"/>
      <c r="H26" s="314"/>
      <c r="I26" s="314"/>
      <c r="J26" s="314"/>
      <c r="K26" s="314"/>
      <c r="L26" s="314"/>
      <c r="M26" s="314"/>
      <c r="N26" s="314"/>
      <c r="O26" s="314"/>
      <c r="P26" s="314"/>
      <c r="Q26" s="314"/>
      <c r="R26" s="314"/>
      <c r="S26" s="314"/>
      <c r="T26" s="314"/>
      <c r="U26" s="314"/>
      <c r="V26" s="314"/>
      <c r="W26" s="314"/>
      <c r="X26" s="314"/>
      <c r="Y26" s="314"/>
      <c r="Z26" s="314"/>
      <c r="AA26" s="314"/>
      <c r="AB26" s="314"/>
      <c r="AC26" s="314"/>
      <c r="AD26" s="314"/>
      <c r="AE26" s="314"/>
      <c r="AF26" s="314"/>
      <c r="AG26" s="314"/>
      <c r="AH26" s="314"/>
      <c r="AI26" s="247">
        <f t="shared" si="11"/>
        <v>0</v>
      </c>
      <c r="AJ26" s="252">
        <f t="shared" si="12"/>
        <v>0</v>
      </c>
      <c r="AK26" s="819"/>
      <c r="AL26" s="56"/>
      <c r="AM26" s="10"/>
      <c r="AN26" s="10"/>
    </row>
    <row r="27" spans="1:40" s="3" customFormat="1" ht="22.7" customHeight="1" x14ac:dyDescent="0.2">
      <c r="A27" s="117"/>
      <c r="B27" s="353" t="str">
        <f>B_UUB</f>
        <v>Unbezahlter Urlaub</v>
      </c>
      <c r="C27" s="246">
        <f t="shared" si="10"/>
        <v>0</v>
      </c>
      <c r="D27" s="314"/>
      <c r="E27" s="314"/>
      <c r="F27" s="314"/>
      <c r="G27" s="314"/>
      <c r="H27" s="314"/>
      <c r="I27" s="314"/>
      <c r="J27" s="314"/>
      <c r="K27" s="314"/>
      <c r="L27" s="314"/>
      <c r="M27" s="314"/>
      <c r="N27" s="314"/>
      <c r="O27" s="314"/>
      <c r="P27" s="314"/>
      <c r="Q27" s="314"/>
      <c r="R27" s="314"/>
      <c r="S27" s="314"/>
      <c r="T27" s="314"/>
      <c r="U27" s="314"/>
      <c r="V27" s="314"/>
      <c r="W27" s="314"/>
      <c r="X27" s="314"/>
      <c r="Y27" s="314"/>
      <c r="Z27" s="314"/>
      <c r="AA27" s="314"/>
      <c r="AB27" s="314"/>
      <c r="AC27" s="314"/>
      <c r="AD27" s="314"/>
      <c r="AE27" s="314"/>
      <c r="AF27" s="314"/>
      <c r="AG27" s="314"/>
      <c r="AH27" s="314"/>
      <c r="AI27" s="247">
        <f t="shared" si="11"/>
        <v>0</v>
      </c>
      <c r="AJ27" s="252">
        <f>ROUND(A27+C27-AI27,2)</f>
        <v>0</v>
      </c>
      <c r="AK27" s="819" t="s">
        <v>57</v>
      </c>
      <c r="AL27" s="56"/>
      <c r="AM27" s="10"/>
      <c r="AN27" s="10"/>
    </row>
    <row r="28" spans="1:40" s="3" customFormat="1" ht="22.7" customHeight="1" x14ac:dyDescent="0.2">
      <c r="A28" s="117"/>
      <c r="B28" s="353" t="str">
        <f>B_UB</f>
        <v>Bezahlter Urlaub</v>
      </c>
      <c r="C28" s="246">
        <f t="shared" si="10"/>
        <v>0</v>
      </c>
      <c r="D28" s="314"/>
      <c r="E28" s="314"/>
      <c r="F28" s="314"/>
      <c r="G28" s="314"/>
      <c r="H28" s="314"/>
      <c r="I28" s="314"/>
      <c r="J28" s="314"/>
      <c r="K28" s="314"/>
      <c r="L28" s="314"/>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247">
        <f t="shared" si="11"/>
        <v>0</v>
      </c>
      <c r="AJ28" s="252">
        <f t="shared" ref="AJ28:AJ30" si="13">ROUND(A28+C28-AI28,2)</f>
        <v>0</v>
      </c>
      <c r="AK28" s="819"/>
      <c r="AL28" s="56"/>
      <c r="AM28" s="10"/>
      <c r="AN28"/>
    </row>
    <row r="29" spans="1:40" s="3" customFormat="1" ht="22.7" customHeight="1" x14ac:dyDescent="0.2">
      <c r="A29" s="117"/>
      <c r="B29" s="353" t="str">
        <f>B_NebenB</f>
        <v>Nebenbeschäftigung</v>
      </c>
      <c r="C29" s="246">
        <f t="shared" si="10"/>
        <v>0</v>
      </c>
      <c r="D29" s="314"/>
      <c r="E29" s="314"/>
      <c r="F29" s="314"/>
      <c r="G29" s="314"/>
      <c r="H29" s="314"/>
      <c r="I29" s="314"/>
      <c r="J29" s="314"/>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14"/>
      <c r="AH29" s="314"/>
      <c r="AI29" s="247">
        <f t="shared" si="11"/>
        <v>0</v>
      </c>
      <c r="AJ29" s="252">
        <f t="shared" si="13"/>
        <v>0</v>
      </c>
      <c r="AK29" s="819"/>
      <c r="AL29" s="56"/>
      <c r="AM29" s="10"/>
      <c r="AN29" s="10"/>
    </row>
    <row r="30" spans="1:40" s="3" customFormat="1" ht="22.7" customHeight="1" x14ac:dyDescent="0.2">
      <c r="A30" s="117"/>
      <c r="B30" s="353" t="str">
        <f>B_DAG</f>
        <v>D A G</v>
      </c>
      <c r="C30" s="246">
        <f t="shared" si="10"/>
        <v>0</v>
      </c>
      <c r="D30" s="314"/>
      <c r="E30" s="314"/>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247">
        <f t="shared" si="11"/>
        <v>0</v>
      </c>
      <c r="AJ30" s="252">
        <f t="shared" si="13"/>
        <v>0</v>
      </c>
      <c r="AK30" s="820"/>
      <c r="AL30" s="56"/>
      <c r="AM30" s="10"/>
      <c r="AN30" s="10"/>
    </row>
    <row r="31" spans="1:40" s="3" customFormat="1" ht="22.7" customHeight="1" x14ac:dyDescent="0.2">
      <c r="A31" s="117"/>
      <c r="B31" s="353" t="str">
        <f>B_Divers</f>
        <v>Diverses</v>
      </c>
      <c r="C31" s="246">
        <f t="shared" si="10"/>
        <v>0</v>
      </c>
      <c r="D31" s="314"/>
      <c r="E31" s="314"/>
      <c r="F31" s="314"/>
      <c r="G31" s="314"/>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247">
        <f t="shared" si="11"/>
        <v>0</v>
      </c>
      <c r="AJ31" s="252">
        <f t="shared" si="12"/>
        <v>0</v>
      </c>
      <c r="AK31" s="815" t="s">
        <v>120</v>
      </c>
      <c r="AL31" s="56"/>
      <c r="AM31" s="10"/>
      <c r="AN31" s="10"/>
    </row>
    <row r="32" spans="1:40" s="3" customFormat="1" ht="22.7" customHeight="1" x14ac:dyDescent="0.2">
      <c r="A32" s="117"/>
      <c r="B32" s="353" t="str">
        <f>B_FamPersErg</f>
        <v>Fam./pers. Ereignisse</v>
      </c>
      <c r="C32" s="246">
        <f t="shared" si="10"/>
        <v>0</v>
      </c>
      <c r="D32" s="31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247">
        <f t="shared" si="11"/>
        <v>0</v>
      </c>
      <c r="AJ32" s="252">
        <f t="shared" si="12"/>
        <v>0</v>
      </c>
      <c r="AK32" s="816"/>
      <c r="AL32" s="56"/>
      <c r="AM32" s="10"/>
      <c r="AN32" s="10"/>
    </row>
    <row r="33" spans="1:40" s="3" customFormat="1" ht="22.7" customHeight="1" x14ac:dyDescent="0.2">
      <c r="A33" s="117"/>
      <c r="B33" s="353" t="str">
        <f>B_FZ1</f>
        <v>freie Zeile 1</v>
      </c>
      <c r="C33" s="246">
        <f t="shared" si="10"/>
        <v>0</v>
      </c>
      <c r="D33" s="314"/>
      <c r="E33" s="314"/>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314"/>
      <c r="AI33" s="247">
        <f t="shared" si="11"/>
        <v>0</v>
      </c>
      <c r="AJ33" s="252">
        <f t="shared" si="12"/>
        <v>0</v>
      </c>
      <c r="AK33" s="816"/>
      <c r="AL33" s="56"/>
      <c r="AM33" s="10"/>
      <c r="AN33" s="10"/>
    </row>
    <row r="34" spans="1:40" s="3" customFormat="1" ht="22.7" customHeight="1" x14ac:dyDescent="0.2">
      <c r="A34" s="117"/>
      <c r="B34" s="353" t="str">
        <f>B_FZ2</f>
        <v>freie Zeile 2</v>
      </c>
      <c r="C34" s="246">
        <f t="shared" si="10"/>
        <v>0</v>
      </c>
      <c r="D34" s="314"/>
      <c r="E34" s="314"/>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4"/>
      <c r="AI34" s="247">
        <f t="shared" si="11"/>
        <v>0</v>
      </c>
      <c r="AJ34" s="252">
        <f t="shared" si="12"/>
        <v>0</v>
      </c>
      <c r="AK34" s="816"/>
      <c r="AL34" s="56"/>
      <c r="AM34" s="10"/>
      <c r="AN34" s="10"/>
    </row>
    <row r="35" spans="1:40" s="3" customFormat="1" ht="22.7" customHeight="1" thickBot="1" x14ac:dyDescent="0.25">
      <c r="A35" s="117"/>
      <c r="B35" s="364" t="str">
        <f>B_WB</f>
        <v>Weiterbildung</v>
      </c>
      <c r="C35" s="365">
        <f t="shared" si="10"/>
        <v>0</v>
      </c>
      <c r="D35" s="366"/>
      <c r="E35" s="366"/>
      <c r="F35" s="366"/>
      <c r="G35" s="366"/>
      <c r="H35" s="366"/>
      <c r="I35" s="366"/>
      <c r="J35" s="366"/>
      <c r="K35" s="366"/>
      <c r="L35" s="366"/>
      <c r="M35" s="366"/>
      <c r="N35" s="366"/>
      <c r="O35" s="366"/>
      <c r="P35" s="366"/>
      <c r="Q35" s="366"/>
      <c r="R35" s="366"/>
      <c r="S35" s="366"/>
      <c r="T35" s="366"/>
      <c r="U35" s="366"/>
      <c r="V35" s="366"/>
      <c r="W35" s="366"/>
      <c r="X35" s="366"/>
      <c r="Y35" s="366"/>
      <c r="Z35" s="366"/>
      <c r="AA35" s="366"/>
      <c r="AB35" s="366"/>
      <c r="AC35" s="366"/>
      <c r="AD35" s="366"/>
      <c r="AE35" s="366"/>
      <c r="AF35" s="366"/>
      <c r="AG35" s="366"/>
      <c r="AH35" s="366"/>
      <c r="AI35" s="367">
        <f t="shared" si="11"/>
        <v>0</v>
      </c>
      <c r="AJ35" s="368">
        <f t="shared" si="12"/>
        <v>0</v>
      </c>
      <c r="AK35" s="817"/>
      <c r="AL35" s="56"/>
      <c r="AM35" s="10"/>
      <c r="AN35" s="10"/>
    </row>
    <row r="36" spans="1:40" s="3" customFormat="1" ht="22.7" hidden="1" customHeight="1" thickBot="1" x14ac:dyDescent="0.25">
      <c r="A36" s="117"/>
      <c r="B36" s="821" t="str">
        <f>B_FEL</f>
        <v>frei einsetzbare Lekt.</v>
      </c>
      <c r="C36" s="822">
        <f t="shared" si="10"/>
        <v>0</v>
      </c>
      <c r="D36" s="120"/>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316"/>
      <c r="AI36" s="319">
        <f>SUM(D36:AH36)</f>
        <v>0</v>
      </c>
      <c r="AJ36" s="3">
        <f>ROUND(C36-AI36,0)</f>
        <v>0</v>
      </c>
      <c r="AK36" s="58"/>
      <c r="AL36" s="56"/>
      <c r="AM36" s="10"/>
      <c r="AN36" s="10"/>
    </row>
    <row r="37" spans="1:40" s="3" customFormat="1" ht="23.25" hidden="1" customHeight="1" x14ac:dyDescent="0.2">
      <c r="A37" s="117"/>
      <c r="B37" s="25"/>
      <c r="C37" s="1"/>
      <c r="D37" s="137">
        <v>1</v>
      </c>
      <c r="E37" s="137">
        <v>2</v>
      </c>
      <c r="F37" s="137">
        <v>3</v>
      </c>
      <c r="G37" s="137">
        <v>4</v>
      </c>
      <c r="H37" s="137">
        <v>5</v>
      </c>
      <c r="I37" s="137">
        <v>6</v>
      </c>
      <c r="J37" s="137">
        <v>7</v>
      </c>
      <c r="K37" s="137">
        <v>8</v>
      </c>
      <c r="L37" s="137">
        <v>9</v>
      </c>
      <c r="M37" s="137">
        <v>10</v>
      </c>
      <c r="N37" s="137">
        <v>11</v>
      </c>
      <c r="O37" s="137">
        <v>12</v>
      </c>
      <c r="P37" s="137">
        <v>13</v>
      </c>
      <c r="Q37" s="137">
        <v>14</v>
      </c>
      <c r="R37" s="137">
        <v>15</v>
      </c>
      <c r="S37" s="137">
        <v>16</v>
      </c>
      <c r="T37" s="137">
        <v>17</v>
      </c>
      <c r="U37" s="137">
        <v>18</v>
      </c>
      <c r="V37" s="137">
        <v>19</v>
      </c>
      <c r="W37" s="137">
        <v>20</v>
      </c>
      <c r="X37" s="137">
        <v>21</v>
      </c>
      <c r="Y37" s="137">
        <v>22</v>
      </c>
      <c r="Z37" s="137">
        <v>23</v>
      </c>
      <c r="AA37" s="137">
        <v>24</v>
      </c>
      <c r="AB37" s="137">
        <v>25</v>
      </c>
      <c r="AC37" s="137">
        <v>26</v>
      </c>
      <c r="AD37" s="137">
        <v>27</v>
      </c>
      <c r="AE37" s="137">
        <v>28</v>
      </c>
      <c r="AF37" s="137">
        <v>29</v>
      </c>
      <c r="AG37" s="137">
        <v>30</v>
      </c>
      <c r="AH37" s="137">
        <v>31</v>
      </c>
      <c r="AI37" s="1"/>
      <c r="AJ37" s="1"/>
      <c r="AK37" s="63"/>
      <c r="AL37" s="56"/>
      <c r="AM37" s="10"/>
      <c r="AN37" s="10"/>
    </row>
    <row r="38" spans="1:40" s="3" customFormat="1" ht="23.25" hidden="1" customHeight="1" x14ac:dyDescent="0.2">
      <c r="A38" s="117"/>
      <c r="B38" s="36"/>
      <c r="C38" s="69"/>
      <c r="D38" s="71">
        <f t="shared" ref="D38:AH38" si="14">IF(D3="",4,VLOOKUP(D3,VSA_Kalender,18))</f>
        <v>0</v>
      </c>
      <c r="E38" s="71">
        <f t="shared" si="14"/>
        <v>1</v>
      </c>
      <c r="F38" s="71">
        <f t="shared" si="14"/>
        <v>1</v>
      </c>
      <c r="G38" s="71">
        <f t="shared" si="14"/>
        <v>0</v>
      </c>
      <c r="H38" s="71">
        <f t="shared" si="14"/>
        <v>0</v>
      </c>
      <c r="I38" s="71">
        <f t="shared" si="14"/>
        <v>0</v>
      </c>
      <c r="J38" s="71">
        <f t="shared" si="14"/>
        <v>0</v>
      </c>
      <c r="K38" s="71">
        <f t="shared" si="14"/>
        <v>0</v>
      </c>
      <c r="L38" s="71">
        <f t="shared" si="14"/>
        <v>1</v>
      </c>
      <c r="M38" s="71">
        <f t="shared" si="14"/>
        <v>1</v>
      </c>
      <c r="N38" s="71">
        <f t="shared" si="14"/>
        <v>0</v>
      </c>
      <c r="O38" s="71">
        <f t="shared" si="14"/>
        <v>0</v>
      </c>
      <c r="P38" s="71">
        <f t="shared" si="14"/>
        <v>0</v>
      </c>
      <c r="Q38" s="71">
        <f t="shared" si="14"/>
        <v>0</v>
      </c>
      <c r="R38" s="71">
        <f t="shared" si="14"/>
        <v>0</v>
      </c>
      <c r="S38" s="71">
        <f t="shared" si="14"/>
        <v>1</v>
      </c>
      <c r="T38" s="71">
        <f t="shared" si="14"/>
        <v>1</v>
      </c>
      <c r="U38" s="71">
        <f t="shared" si="14"/>
        <v>0</v>
      </c>
      <c r="V38" s="71">
        <f t="shared" si="14"/>
        <v>0</v>
      </c>
      <c r="W38" s="71">
        <f t="shared" si="14"/>
        <v>0</v>
      </c>
      <c r="X38" s="71">
        <f t="shared" si="14"/>
        <v>0</v>
      </c>
      <c r="Y38" s="71">
        <f t="shared" si="14"/>
        <v>0</v>
      </c>
      <c r="Z38" s="71">
        <f t="shared" si="14"/>
        <v>1</v>
      </c>
      <c r="AA38" s="71">
        <f t="shared" si="14"/>
        <v>1</v>
      </c>
      <c r="AB38" s="71">
        <f t="shared" si="14"/>
        <v>0</v>
      </c>
      <c r="AC38" s="71">
        <f t="shared" si="14"/>
        <v>0</v>
      </c>
      <c r="AD38" s="71">
        <f t="shared" si="14"/>
        <v>0</v>
      </c>
      <c r="AE38" s="71">
        <f t="shared" si="14"/>
        <v>0</v>
      </c>
      <c r="AF38" s="71">
        <f t="shared" si="14"/>
        <v>0</v>
      </c>
      <c r="AG38" s="71">
        <f t="shared" si="14"/>
        <v>1</v>
      </c>
      <c r="AH38" s="71">
        <f t="shared" si="14"/>
        <v>4</v>
      </c>
      <c r="AI38" s="36"/>
      <c r="AJ38" s="36"/>
      <c r="AK38" s="62"/>
      <c r="AL38" s="56"/>
      <c r="AM38" s="10"/>
      <c r="AN38" s="10"/>
    </row>
    <row r="39" spans="1:40" s="3" customFormat="1" ht="23.25" customHeight="1" x14ac:dyDescent="0.2">
      <c r="A39" s="117"/>
      <c r="B39" s="5"/>
      <c r="C39" s="1"/>
      <c r="D39" s="106" t="str">
        <f>IF(AND((D13 - D15)+SUM(D20,D22:D34)&gt;0.00001,SUM(D20,D22:D34)&gt;0),"I","")</f>
        <v/>
      </c>
      <c r="E39" s="106" t="str">
        <f t="shared" ref="E39:AH39" si="15">IF(AND((E13 - E15)+SUM(E20,E22:E34)&gt;0.00001,SUM(E20,E22:E34)&gt;0),"I","")</f>
        <v/>
      </c>
      <c r="F39" s="106" t="str">
        <f t="shared" si="15"/>
        <v/>
      </c>
      <c r="G39" s="106" t="str">
        <f t="shared" si="15"/>
        <v/>
      </c>
      <c r="H39" s="106" t="str">
        <f t="shared" si="15"/>
        <v/>
      </c>
      <c r="I39" s="106" t="str">
        <f t="shared" si="15"/>
        <v/>
      </c>
      <c r="J39" s="106" t="str">
        <f t="shared" si="15"/>
        <v/>
      </c>
      <c r="K39" s="106" t="str">
        <f t="shared" si="15"/>
        <v/>
      </c>
      <c r="L39" s="106" t="str">
        <f t="shared" si="15"/>
        <v/>
      </c>
      <c r="M39" s="106" t="str">
        <f t="shared" si="15"/>
        <v/>
      </c>
      <c r="N39" s="106" t="str">
        <f t="shared" si="15"/>
        <v/>
      </c>
      <c r="O39" s="106" t="str">
        <f t="shared" si="15"/>
        <v/>
      </c>
      <c r="P39" s="106" t="str">
        <f t="shared" si="15"/>
        <v/>
      </c>
      <c r="Q39" s="106" t="str">
        <f t="shared" si="15"/>
        <v/>
      </c>
      <c r="R39" s="106" t="str">
        <f t="shared" si="15"/>
        <v/>
      </c>
      <c r="S39" s="106" t="str">
        <f t="shared" si="15"/>
        <v/>
      </c>
      <c r="T39" s="106" t="str">
        <f t="shared" si="15"/>
        <v/>
      </c>
      <c r="U39" s="106" t="str">
        <f t="shared" si="15"/>
        <v/>
      </c>
      <c r="V39" s="106" t="str">
        <f t="shared" si="15"/>
        <v/>
      </c>
      <c r="W39" s="106" t="str">
        <f t="shared" si="15"/>
        <v/>
      </c>
      <c r="X39" s="106" t="str">
        <f t="shared" si="15"/>
        <v/>
      </c>
      <c r="Y39" s="106" t="str">
        <f t="shared" si="15"/>
        <v/>
      </c>
      <c r="Z39" s="106" t="str">
        <f t="shared" si="15"/>
        <v/>
      </c>
      <c r="AA39" s="106" t="str">
        <f t="shared" si="15"/>
        <v/>
      </c>
      <c r="AB39" s="106" t="str">
        <f t="shared" si="15"/>
        <v/>
      </c>
      <c r="AC39" s="106" t="str">
        <f t="shared" si="15"/>
        <v/>
      </c>
      <c r="AD39" s="106" t="str">
        <f t="shared" si="15"/>
        <v/>
      </c>
      <c r="AE39" s="106" t="str">
        <f t="shared" si="15"/>
        <v/>
      </c>
      <c r="AF39" s="106" t="str">
        <f t="shared" si="15"/>
        <v/>
      </c>
      <c r="AG39" s="106" t="str">
        <f t="shared" si="15"/>
        <v/>
      </c>
      <c r="AH39" s="106" t="str">
        <f t="shared" si="15"/>
        <v/>
      </c>
      <c r="AI39" s="1"/>
      <c r="AJ39" s="11"/>
      <c r="AK39" s="63"/>
      <c r="AL39" s="56"/>
      <c r="AM39" s="10"/>
      <c r="AN39"/>
    </row>
    <row r="40" spans="1:40" s="39" customFormat="1" ht="23.25" customHeight="1" x14ac:dyDescent="0.2">
      <c r="A40" s="36"/>
      <c r="B40" s="2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63"/>
      <c r="AL40" s="38"/>
      <c r="AM40" s="38"/>
      <c r="AN40" s="37"/>
    </row>
    <row r="41" spans="1:40" customFormat="1" ht="30.75" customHeight="1" x14ac:dyDescent="0.2">
      <c r="A41" s="1"/>
      <c r="B41" s="28" t="s">
        <v>67</v>
      </c>
      <c r="C41" s="1"/>
      <c r="D41" s="1"/>
      <c r="E41" s="1"/>
      <c r="F41" s="1"/>
      <c r="G41" s="1"/>
      <c r="H41" s="1"/>
      <c r="I41" s="1"/>
      <c r="M41" s="1"/>
      <c r="N41" s="1"/>
      <c r="O41" s="1"/>
      <c r="P41" s="1"/>
      <c r="Q41" s="1"/>
      <c r="R41" s="1"/>
      <c r="S41" s="1"/>
      <c r="T41" s="1"/>
      <c r="U41" s="1"/>
      <c r="V41" s="1"/>
      <c r="W41" s="1"/>
      <c r="X41" s="1"/>
      <c r="Y41" s="1"/>
      <c r="Z41" s="1"/>
      <c r="AA41" s="1"/>
      <c r="AB41" s="1"/>
      <c r="AC41" s="1"/>
      <c r="AD41" s="1"/>
      <c r="AE41" s="1"/>
      <c r="AF41" s="1"/>
      <c r="AG41" s="1"/>
      <c r="AH41" s="1"/>
      <c r="AI41" s="1"/>
      <c r="AJ41" s="1"/>
      <c r="AK41" s="63"/>
      <c r="AM41" s="10"/>
    </row>
    <row r="42" spans="1:40" ht="30.75" customHeight="1" x14ac:dyDescent="0.25">
      <c r="B42" s="29" t="s">
        <v>14</v>
      </c>
      <c r="C42" s="16"/>
      <c r="D42"/>
      <c r="E42"/>
      <c r="F42"/>
      <c r="G42"/>
      <c r="H42"/>
      <c r="I42"/>
      <c r="J42"/>
      <c r="K42"/>
      <c r="L42"/>
      <c r="M42"/>
      <c r="N42"/>
      <c r="O42"/>
      <c r="P42"/>
      <c r="Q42"/>
      <c r="R42"/>
      <c r="S42"/>
      <c r="T42" s="30" t="s">
        <v>15</v>
      </c>
      <c r="U42"/>
      <c r="V42"/>
      <c r="W42"/>
      <c r="X42"/>
      <c r="Y42"/>
      <c r="Z42"/>
      <c r="AA42"/>
      <c r="AB42"/>
      <c r="AC42"/>
      <c r="AD42"/>
      <c r="AE42" s="30" t="s">
        <v>16</v>
      </c>
      <c r="AF42"/>
      <c r="AG42" s="7"/>
      <c r="AH42" s="6"/>
      <c r="AI42"/>
      <c r="AJ42"/>
      <c r="AK42" s="63"/>
      <c r="AL42"/>
      <c r="AM42"/>
      <c r="AN42"/>
    </row>
    <row r="43" spans="1:40" ht="28.5" customHeight="1" x14ac:dyDescent="0.2">
      <c r="AL43"/>
      <c r="AM43"/>
      <c r="AN43"/>
    </row>
    <row r="44" spans="1:40" customFormat="1" ht="28.5" customHeight="1" x14ac:dyDescent="0.2">
      <c r="A44" s="1"/>
    </row>
    <row r="45" spans="1:40" ht="15" x14ac:dyDescent="0.2">
      <c r="B45" s="26"/>
      <c r="H45" s="23"/>
      <c r="J45"/>
      <c r="K45"/>
      <c r="L45"/>
      <c r="AK45" s="63"/>
    </row>
    <row r="46" spans="1:40" ht="15" x14ac:dyDescent="0.2">
      <c r="B46" s="26"/>
      <c r="J46"/>
      <c r="K46"/>
      <c r="L46"/>
      <c r="AK46" s="63"/>
    </row>
    <row r="47" spans="1:40" ht="15" x14ac:dyDescent="0.2">
      <c r="A47" s="66"/>
      <c r="B47" s="20"/>
      <c r="R47" s="12"/>
      <c r="S47"/>
      <c r="AK47" s="63"/>
    </row>
    <row r="48" spans="1:40" ht="15" x14ac:dyDescent="0.2">
      <c r="A48" s="67"/>
      <c r="AK48" s="63"/>
    </row>
    <row r="49" spans="1:37" ht="15" x14ac:dyDescent="0.2">
      <c r="A49" s="67"/>
      <c r="AK49" s="63"/>
    </row>
    <row r="50" spans="1:37" ht="15" x14ac:dyDescent="0.2">
      <c r="A50" s="68"/>
      <c r="AK50" s="63"/>
    </row>
    <row r="51" spans="1:37" x14ac:dyDescent="0.2">
      <c r="A51" s="32"/>
      <c r="B51" s="3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64"/>
    </row>
    <row r="52" spans="1:37" x14ac:dyDescent="0.2">
      <c r="A52" s="32"/>
      <c r="B52" s="3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64"/>
    </row>
    <row r="53" spans="1:37" x14ac:dyDescent="0.2">
      <c r="A53" s="32"/>
      <c r="B53" s="3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64"/>
    </row>
    <row r="54" spans="1:37" x14ac:dyDescent="0.2">
      <c r="A54" s="34"/>
      <c r="B54" s="3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64"/>
    </row>
    <row r="55" spans="1:37" x14ac:dyDescent="0.2">
      <c r="A55" s="13"/>
      <c r="B55" s="3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64"/>
    </row>
    <row r="56" spans="1:37" x14ac:dyDescent="0.2">
      <c r="A56" s="13"/>
      <c r="B56" s="3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64"/>
    </row>
    <row r="57" spans="1:37" x14ac:dyDescent="0.2">
      <c r="A57" s="13"/>
      <c r="B57" s="3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64"/>
    </row>
    <row r="58" spans="1:37" x14ac:dyDescent="0.2">
      <c r="A58" s="13"/>
      <c r="B58" s="3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64"/>
    </row>
    <row r="59" spans="1:37" x14ac:dyDescent="0.2">
      <c r="A59" s="13"/>
      <c r="B59" s="3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64"/>
    </row>
    <row r="60" spans="1:37" x14ac:dyDescent="0.2">
      <c r="A60" s="13"/>
      <c r="B60" s="3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64"/>
    </row>
    <row r="61" spans="1:37" x14ac:dyDescent="0.2">
      <c r="A61" s="13"/>
      <c r="B61" s="3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64"/>
    </row>
    <row r="62" spans="1:37" x14ac:dyDescent="0.2">
      <c r="AK62" s="63"/>
    </row>
    <row r="63" spans="1:37" x14ac:dyDescent="0.2">
      <c r="AK63" s="63"/>
    </row>
    <row r="64" spans="1:37" x14ac:dyDescent="0.2">
      <c r="AK64" s="63"/>
    </row>
    <row r="65" spans="37:37" x14ac:dyDescent="0.2">
      <c r="AK65" s="63"/>
    </row>
    <row r="66" spans="37:37" x14ac:dyDescent="0.2">
      <c r="AK66" s="63"/>
    </row>
    <row r="67" spans="37:37" x14ac:dyDescent="0.2">
      <c r="AK67" s="63"/>
    </row>
    <row r="68" spans="37:37" x14ac:dyDescent="0.2">
      <c r="AK68" s="63"/>
    </row>
    <row r="69" spans="37:37" x14ac:dyDescent="0.2">
      <c r="AK69" s="63"/>
    </row>
    <row r="70" spans="37:37" x14ac:dyDescent="0.2">
      <c r="AK70" s="63"/>
    </row>
    <row r="71" spans="37:37" x14ac:dyDescent="0.2">
      <c r="AK71" s="63"/>
    </row>
    <row r="72" spans="37:37" x14ac:dyDescent="0.2">
      <c r="AK72" s="63"/>
    </row>
    <row r="73" spans="37:37" x14ac:dyDescent="0.2">
      <c r="AK73" s="63"/>
    </row>
    <row r="74" spans="37:37" x14ac:dyDescent="0.2">
      <c r="AK74" s="63"/>
    </row>
    <row r="75" spans="37:37" x14ac:dyDescent="0.2">
      <c r="AK75" s="63"/>
    </row>
    <row r="76" spans="37:37" x14ac:dyDescent="0.2">
      <c r="AK76" s="63"/>
    </row>
    <row r="77" spans="37:37" x14ac:dyDescent="0.2">
      <c r="AK77" s="63"/>
    </row>
    <row r="78" spans="37:37" x14ac:dyDescent="0.2">
      <c r="AK78" s="63"/>
    </row>
    <row r="79" spans="37:37" x14ac:dyDescent="0.2">
      <c r="AK79" s="63"/>
    </row>
    <row r="80" spans="37:37" x14ac:dyDescent="0.2">
      <c r="AK80" s="63"/>
    </row>
    <row r="81" spans="1:37" hidden="1" x14ac:dyDescent="0.2">
      <c r="AK81" s="63"/>
    </row>
    <row r="82" spans="1:37" customFormat="1" hidden="1" x14ac:dyDescent="0.2">
      <c r="A82" s="130"/>
      <c r="B82" s="5"/>
      <c r="C82" s="5" t="s">
        <v>365</v>
      </c>
      <c r="D82" s="582">
        <f t="shared" ref="D82:AH82" si="16">IF(D4="",0,ABS(VLOOKUP(D3,VSA_Kalender,13,FALSE)&gt;0))</f>
        <v>1</v>
      </c>
      <c r="E82" s="582">
        <f t="shared" si="16"/>
        <v>1</v>
      </c>
      <c r="F82" s="582">
        <f t="shared" si="16"/>
        <v>1</v>
      </c>
      <c r="G82" s="582">
        <f t="shared" si="16"/>
        <v>1</v>
      </c>
      <c r="H82" s="582">
        <f t="shared" si="16"/>
        <v>1</v>
      </c>
      <c r="I82" s="582">
        <f t="shared" si="16"/>
        <v>1</v>
      </c>
      <c r="J82" s="582">
        <f t="shared" si="16"/>
        <v>1</v>
      </c>
      <c r="K82" s="582">
        <f t="shared" si="16"/>
        <v>1</v>
      </c>
      <c r="L82" s="582">
        <f t="shared" si="16"/>
        <v>1</v>
      </c>
      <c r="M82" s="582">
        <f t="shared" si="16"/>
        <v>1</v>
      </c>
      <c r="N82" s="582">
        <f t="shared" si="16"/>
        <v>1</v>
      </c>
      <c r="O82" s="582">
        <f t="shared" si="16"/>
        <v>1</v>
      </c>
      <c r="P82" s="582">
        <f t="shared" si="16"/>
        <v>1</v>
      </c>
      <c r="Q82" s="582">
        <f t="shared" si="16"/>
        <v>1</v>
      </c>
      <c r="R82" s="582">
        <f t="shared" si="16"/>
        <v>1</v>
      </c>
      <c r="S82" s="582">
        <f t="shared" si="16"/>
        <v>1</v>
      </c>
      <c r="T82" s="582">
        <f t="shared" si="16"/>
        <v>1</v>
      </c>
      <c r="U82" s="582">
        <f t="shared" si="16"/>
        <v>1</v>
      </c>
      <c r="V82" s="582">
        <f t="shared" si="16"/>
        <v>1</v>
      </c>
      <c r="W82" s="582">
        <f t="shared" si="16"/>
        <v>1</v>
      </c>
      <c r="X82" s="582">
        <f t="shared" si="16"/>
        <v>1</v>
      </c>
      <c r="Y82" s="582">
        <f t="shared" si="16"/>
        <v>1</v>
      </c>
      <c r="Z82" s="582">
        <f t="shared" si="16"/>
        <v>1</v>
      </c>
      <c r="AA82" s="582">
        <f t="shared" si="16"/>
        <v>1</v>
      </c>
      <c r="AB82" s="582">
        <f t="shared" si="16"/>
        <v>1</v>
      </c>
      <c r="AC82" s="582">
        <f t="shared" si="16"/>
        <v>1</v>
      </c>
      <c r="AD82" s="582">
        <f t="shared" si="16"/>
        <v>1</v>
      </c>
      <c r="AE82" s="582">
        <f t="shared" si="16"/>
        <v>1</v>
      </c>
      <c r="AF82" s="582">
        <f t="shared" si="16"/>
        <v>1</v>
      </c>
      <c r="AG82" s="582">
        <f t="shared" si="16"/>
        <v>1</v>
      </c>
      <c r="AH82" s="582">
        <f t="shared" si="16"/>
        <v>0</v>
      </c>
      <c r="AI82" s="1"/>
      <c r="AJ82" s="1"/>
      <c r="AK82" s="63"/>
    </row>
    <row r="83" spans="1:37" hidden="1" x14ac:dyDescent="0.2">
      <c r="C83" s="488" t="s">
        <v>366</v>
      </c>
      <c r="AK83" s="63"/>
    </row>
    <row r="84" spans="1:37" customFormat="1" hidden="1" x14ac:dyDescent="0.2">
      <c r="A84" s="130"/>
      <c r="B84" s="5"/>
      <c r="C84" s="740" t="s">
        <v>393</v>
      </c>
      <c r="D84" s="741">
        <f t="shared" ref="D84:AH84" si="17">IFERROR(VLOOKUP(D3,VSA_Kalender,21,FALSE),0)</f>
        <v>1</v>
      </c>
      <c r="E84" s="741">
        <f t="shared" si="17"/>
        <v>1</v>
      </c>
      <c r="F84" s="741">
        <f t="shared" si="17"/>
        <v>1</v>
      </c>
      <c r="G84" s="741">
        <f t="shared" si="17"/>
        <v>1</v>
      </c>
      <c r="H84" s="741">
        <f t="shared" si="17"/>
        <v>1</v>
      </c>
      <c r="I84" s="741">
        <f t="shared" si="17"/>
        <v>1</v>
      </c>
      <c r="J84" s="741">
        <f t="shared" si="17"/>
        <v>1</v>
      </c>
      <c r="K84" s="741">
        <f t="shared" si="17"/>
        <v>1</v>
      </c>
      <c r="L84" s="741">
        <f t="shared" si="17"/>
        <v>1</v>
      </c>
      <c r="M84" s="741">
        <f t="shared" si="17"/>
        <v>1</v>
      </c>
      <c r="N84" s="741">
        <f t="shared" si="17"/>
        <v>1</v>
      </c>
      <c r="O84" s="741">
        <f t="shared" si="17"/>
        <v>1</v>
      </c>
      <c r="P84" s="741">
        <f t="shared" si="17"/>
        <v>1</v>
      </c>
      <c r="Q84" s="741">
        <f t="shared" si="17"/>
        <v>1</v>
      </c>
      <c r="R84" s="741">
        <f t="shared" si="17"/>
        <v>1</v>
      </c>
      <c r="S84" s="741">
        <f t="shared" si="17"/>
        <v>1</v>
      </c>
      <c r="T84" s="741">
        <f t="shared" si="17"/>
        <v>1</v>
      </c>
      <c r="U84" s="741">
        <f t="shared" si="17"/>
        <v>1</v>
      </c>
      <c r="V84" s="741">
        <f t="shared" si="17"/>
        <v>1</v>
      </c>
      <c r="W84" s="741">
        <f t="shared" si="17"/>
        <v>1</v>
      </c>
      <c r="X84" s="741">
        <f t="shared" si="17"/>
        <v>1</v>
      </c>
      <c r="Y84" s="741">
        <f t="shared" si="17"/>
        <v>1</v>
      </c>
      <c r="Z84" s="741">
        <f t="shared" si="17"/>
        <v>1</v>
      </c>
      <c r="AA84" s="741">
        <f t="shared" si="17"/>
        <v>1</v>
      </c>
      <c r="AB84" s="741">
        <f t="shared" si="17"/>
        <v>1</v>
      </c>
      <c r="AC84" s="741">
        <f t="shared" si="17"/>
        <v>1</v>
      </c>
      <c r="AD84" s="741">
        <f t="shared" si="17"/>
        <v>1</v>
      </c>
      <c r="AE84" s="741">
        <f t="shared" si="17"/>
        <v>1</v>
      </c>
      <c r="AF84" s="741">
        <f t="shared" si="17"/>
        <v>1</v>
      </c>
      <c r="AG84" s="741">
        <f t="shared" si="17"/>
        <v>1</v>
      </c>
      <c r="AH84" s="741">
        <f t="shared" si="17"/>
        <v>0</v>
      </c>
      <c r="AI84" s="1"/>
      <c r="AJ84" s="1"/>
      <c r="AK84" s="63"/>
    </row>
    <row r="85" spans="1:37" hidden="1" x14ac:dyDescent="0.2">
      <c r="B85" s="446"/>
      <c r="C85" s="447" t="s">
        <v>307</v>
      </c>
      <c r="D85" s="448">
        <f t="shared" ref="D85:AH85" si="18">D4</f>
        <v>1</v>
      </c>
      <c r="E85" s="449">
        <f t="shared" si="18"/>
        <v>2</v>
      </c>
      <c r="F85" s="449">
        <f t="shared" si="18"/>
        <v>3</v>
      </c>
      <c r="G85" s="449">
        <f t="shared" si="18"/>
        <v>4</v>
      </c>
      <c r="H85" s="449">
        <f t="shared" si="18"/>
        <v>5</v>
      </c>
      <c r="I85" s="449">
        <f t="shared" si="18"/>
        <v>6</v>
      </c>
      <c r="J85" s="449">
        <f t="shared" si="18"/>
        <v>7</v>
      </c>
      <c r="K85" s="449">
        <f t="shared" si="18"/>
        <v>8</v>
      </c>
      <c r="L85" s="449">
        <f t="shared" si="18"/>
        <v>9</v>
      </c>
      <c r="M85" s="449">
        <f t="shared" si="18"/>
        <v>10</v>
      </c>
      <c r="N85" s="449">
        <f t="shared" si="18"/>
        <v>11</v>
      </c>
      <c r="O85" s="449">
        <f t="shared" si="18"/>
        <v>12</v>
      </c>
      <c r="P85" s="449">
        <f t="shared" si="18"/>
        <v>13</v>
      </c>
      <c r="Q85" s="449">
        <f t="shared" si="18"/>
        <v>14</v>
      </c>
      <c r="R85" s="449">
        <f t="shared" si="18"/>
        <v>15</v>
      </c>
      <c r="S85" s="449">
        <f t="shared" si="18"/>
        <v>16</v>
      </c>
      <c r="T85" s="449">
        <f t="shared" si="18"/>
        <v>17</v>
      </c>
      <c r="U85" s="449">
        <f t="shared" si="18"/>
        <v>18</v>
      </c>
      <c r="V85" s="449">
        <f t="shared" si="18"/>
        <v>19</v>
      </c>
      <c r="W85" s="449">
        <f t="shared" si="18"/>
        <v>20</v>
      </c>
      <c r="X85" s="449">
        <f t="shared" si="18"/>
        <v>21</v>
      </c>
      <c r="Y85" s="449">
        <f t="shared" si="18"/>
        <v>22</v>
      </c>
      <c r="Z85" s="449">
        <f t="shared" si="18"/>
        <v>23</v>
      </c>
      <c r="AA85" s="449">
        <f t="shared" si="18"/>
        <v>24</v>
      </c>
      <c r="AB85" s="449">
        <f t="shared" si="18"/>
        <v>25</v>
      </c>
      <c r="AC85" s="449">
        <f t="shared" si="18"/>
        <v>26</v>
      </c>
      <c r="AD85" s="449">
        <f t="shared" si="18"/>
        <v>27</v>
      </c>
      <c r="AE85" s="449">
        <f t="shared" si="18"/>
        <v>28</v>
      </c>
      <c r="AF85" s="449">
        <f t="shared" si="18"/>
        <v>29</v>
      </c>
      <c r="AG85" s="449">
        <f t="shared" si="18"/>
        <v>30</v>
      </c>
      <c r="AH85" s="450" t="str">
        <f t="shared" si="18"/>
        <v/>
      </c>
      <c r="AK85" s="63"/>
    </row>
    <row r="86" spans="1:37" customFormat="1" hidden="1" x14ac:dyDescent="0.2">
      <c r="A86" s="130"/>
      <c r="B86" s="446"/>
      <c r="C86" s="447" t="s">
        <v>383</v>
      </c>
      <c r="D86" s="451">
        <f>IFERROR(ABS(WEEKDAY(D3,2)&lt;6),0)</f>
        <v>1</v>
      </c>
      <c r="E86" s="452">
        <f t="shared" ref="E86:AH86" si="19">IFERROR(ABS(WEEKDAY(E3,2)&lt;6),0)</f>
        <v>0</v>
      </c>
      <c r="F86" s="452">
        <f t="shared" si="19"/>
        <v>0</v>
      </c>
      <c r="G86" s="452">
        <f t="shared" si="19"/>
        <v>1</v>
      </c>
      <c r="H86" s="452">
        <f t="shared" si="19"/>
        <v>1</v>
      </c>
      <c r="I86" s="452">
        <f t="shared" si="19"/>
        <v>1</v>
      </c>
      <c r="J86" s="452">
        <f t="shared" si="19"/>
        <v>1</v>
      </c>
      <c r="K86" s="452">
        <f t="shared" si="19"/>
        <v>1</v>
      </c>
      <c r="L86" s="452">
        <f t="shared" si="19"/>
        <v>0</v>
      </c>
      <c r="M86" s="452">
        <f t="shared" si="19"/>
        <v>0</v>
      </c>
      <c r="N86" s="452">
        <f t="shared" si="19"/>
        <v>1</v>
      </c>
      <c r="O86" s="452">
        <f t="shared" si="19"/>
        <v>1</v>
      </c>
      <c r="P86" s="452">
        <f t="shared" si="19"/>
        <v>1</v>
      </c>
      <c r="Q86" s="452">
        <f t="shared" si="19"/>
        <v>1</v>
      </c>
      <c r="R86" s="452">
        <f t="shared" si="19"/>
        <v>1</v>
      </c>
      <c r="S86" s="452">
        <f t="shared" si="19"/>
        <v>0</v>
      </c>
      <c r="T86" s="452">
        <f t="shared" si="19"/>
        <v>0</v>
      </c>
      <c r="U86" s="452">
        <f t="shared" si="19"/>
        <v>1</v>
      </c>
      <c r="V86" s="452">
        <f t="shared" si="19"/>
        <v>1</v>
      </c>
      <c r="W86" s="452">
        <f t="shared" si="19"/>
        <v>1</v>
      </c>
      <c r="X86" s="452">
        <f t="shared" si="19"/>
        <v>1</v>
      </c>
      <c r="Y86" s="452">
        <f t="shared" si="19"/>
        <v>1</v>
      </c>
      <c r="Z86" s="452">
        <f t="shared" si="19"/>
        <v>0</v>
      </c>
      <c r="AA86" s="452">
        <f t="shared" si="19"/>
        <v>0</v>
      </c>
      <c r="AB86" s="452">
        <f t="shared" si="19"/>
        <v>1</v>
      </c>
      <c r="AC86" s="452">
        <f t="shared" si="19"/>
        <v>1</v>
      </c>
      <c r="AD86" s="452">
        <f t="shared" si="19"/>
        <v>1</v>
      </c>
      <c r="AE86" s="452">
        <f t="shared" si="19"/>
        <v>1</v>
      </c>
      <c r="AF86" s="452">
        <f t="shared" si="19"/>
        <v>1</v>
      </c>
      <c r="AG86" s="452">
        <f t="shared" si="19"/>
        <v>0</v>
      </c>
      <c r="AH86" s="453">
        <f t="shared" si="19"/>
        <v>0</v>
      </c>
      <c r="AI86" s="1"/>
      <c r="AJ86" s="1"/>
      <c r="AK86" s="63"/>
    </row>
    <row r="87" spans="1:37" hidden="1" x14ac:dyDescent="0.2">
      <c r="B87" s="454"/>
      <c r="C87" s="455" t="s">
        <v>308</v>
      </c>
      <c r="D87" s="456">
        <f>MAX(D100:D107,D98,D134)</f>
        <v>0</v>
      </c>
      <c r="E87" s="456">
        <f t="shared" ref="E87:AH87" si="20">MAX(E100:E107,E98,E134)</f>
        <v>0</v>
      </c>
      <c r="F87" s="456">
        <f t="shared" si="20"/>
        <v>0</v>
      </c>
      <c r="G87" s="456">
        <f t="shared" si="20"/>
        <v>0</v>
      </c>
      <c r="H87" s="456">
        <f t="shared" si="20"/>
        <v>0</v>
      </c>
      <c r="I87" s="456">
        <f t="shared" si="20"/>
        <v>0</v>
      </c>
      <c r="J87" s="456">
        <f t="shared" si="20"/>
        <v>0</v>
      </c>
      <c r="K87" s="456">
        <f t="shared" si="20"/>
        <v>0</v>
      </c>
      <c r="L87" s="456">
        <f t="shared" si="20"/>
        <v>0</v>
      </c>
      <c r="M87" s="456">
        <f t="shared" si="20"/>
        <v>0</v>
      </c>
      <c r="N87" s="456">
        <f t="shared" si="20"/>
        <v>0</v>
      </c>
      <c r="O87" s="456">
        <f t="shared" si="20"/>
        <v>0</v>
      </c>
      <c r="P87" s="456">
        <f t="shared" si="20"/>
        <v>0</v>
      </c>
      <c r="Q87" s="456">
        <f t="shared" si="20"/>
        <v>0</v>
      </c>
      <c r="R87" s="456">
        <f t="shared" si="20"/>
        <v>0</v>
      </c>
      <c r="S87" s="456">
        <f t="shared" si="20"/>
        <v>0</v>
      </c>
      <c r="T87" s="456">
        <f t="shared" si="20"/>
        <v>0</v>
      </c>
      <c r="U87" s="456">
        <f t="shared" si="20"/>
        <v>0</v>
      </c>
      <c r="V87" s="456">
        <f t="shared" si="20"/>
        <v>0</v>
      </c>
      <c r="W87" s="456">
        <f t="shared" si="20"/>
        <v>0</v>
      </c>
      <c r="X87" s="456">
        <f t="shared" si="20"/>
        <v>0</v>
      </c>
      <c r="Y87" s="456">
        <f t="shared" si="20"/>
        <v>0</v>
      </c>
      <c r="Z87" s="456">
        <f t="shared" si="20"/>
        <v>0</v>
      </c>
      <c r="AA87" s="456">
        <f t="shared" si="20"/>
        <v>0</v>
      </c>
      <c r="AB87" s="456">
        <f t="shared" si="20"/>
        <v>0</v>
      </c>
      <c r="AC87" s="456">
        <f t="shared" si="20"/>
        <v>0</v>
      </c>
      <c r="AD87" s="456">
        <f t="shared" si="20"/>
        <v>0</v>
      </c>
      <c r="AE87" s="456">
        <f t="shared" si="20"/>
        <v>0</v>
      </c>
      <c r="AF87" s="456">
        <f t="shared" si="20"/>
        <v>0</v>
      </c>
      <c r="AG87" s="456">
        <f t="shared" si="20"/>
        <v>0</v>
      </c>
      <c r="AH87" s="456">
        <f t="shared" si="20"/>
        <v>0</v>
      </c>
      <c r="AK87" s="63"/>
    </row>
    <row r="88" spans="1:37" hidden="1" x14ac:dyDescent="0.2">
      <c r="B88" s="446"/>
      <c r="C88" s="447" t="s">
        <v>309</v>
      </c>
      <c r="D88" s="448">
        <f>IF(D87=0,1,0)</f>
        <v>1</v>
      </c>
      <c r="E88" s="449">
        <f t="shared" ref="E88:AH88" si="21">IF(E87=0,1,0)</f>
        <v>1</v>
      </c>
      <c r="F88" s="449">
        <f t="shared" si="21"/>
        <v>1</v>
      </c>
      <c r="G88" s="449">
        <f t="shared" si="21"/>
        <v>1</v>
      </c>
      <c r="H88" s="449">
        <f t="shared" si="21"/>
        <v>1</v>
      </c>
      <c r="I88" s="449">
        <f t="shared" si="21"/>
        <v>1</v>
      </c>
      <c r="J88" s="449">
        <f t="shared" si="21"/>
        <v>1</v>
      </c>
      <c r="K88" s="449">
        <f t="shared" si="21"/>
        <v>1</v>
      </c>
      <c r="L88" s="449">
        <f t="shared" si="21"/>
        <v>1</v>
      </c>
      <c r="M88" s="449">
        <f t="shared" si="21"/>
        <v>1</v>
      </c>
      <c r="N88" s="449">
        <f t="shared" si="21"/>
        <v>1</v>
      </c>
      <c r="O88" s="449">
        <f t="shared" si="21"/>
        <v>1</v>
      </c>
      <c r="P88" s="449">
        <f t="shared" si="21"/>
        <v>1</v>
      </c>
      <c r="Q88" s="449">
        <f t="shared" si="21"/>
        <v>1</v>
      </c>
      <c r="R88" s="449">
        <f t="shared" si="21"/>
        <v>1</v>
      </c>
      <c r="S88" s="449">
        <f t="shared" si="21"/>
        <v>1</v>
      </c>
      <c r="T88" s="449">
        <f t="shared" si="21"/>
        <v>1</v>
      </c>
      <c r="U88" s="449">
        <f t="shared" si="21"/>
        <v>1</v>
      </c>
      <c r="V88" s="449">
        <f t="shared" si="21"/>
        <v>1</v>
      </c>
      <c r="W88" s="449">
        <f t="shared" si="21"/>
        <v>1</v>
      </c>
      <c r="X88" s="449">
        <f t="shared" si="21"/>
        <v>1</v>
      </c>
      <c r="Y88" s="449">
        <f t="shared" si="21"/>
        <v>1</v>
      </c>
      <c r="Z88" s="449">
        <f t="shared" si="21"/>
        <v>1</v>
      </c>
      <c r="AA88" s="449">
        <f t="shared" si="21"/>
        <v>1</v>
      </c>
      <c r="AB88" s="449">
        <f t="shared" si="21"/>
        <v>1</v>
      </c>
      <c r="AC88" s="449">
        <f t="shared" si="21"/>
        <v>1</v>
      </c>
      <c r="AD88" s="449">
        <f t="shared" si="21"/>
        <v>1</v>
      </c>
      <c r="AE88" s="449">
        <f t="shared" si="21"/>
        <v>1</v>
      </c>
      <c r="AF88" s="449">
        <f t="shared" si="21"/>
        <v>1</v>
      </c>
      <c r="AG88" s="449">
        <f t="shared" si="21"/>
        <v>1</v>
      </c>
      <c r="AH88" s="450">
        <f t="shared" si="21"/>
        <v>1</v>
      </c>
      <c r="AK88" s="63"/>
    </row>
    <row r="89" spans="1:37" hidden="1" x14ac:dyDescent="0.2">
      <c r="D89"/>
      <c r="E89"/>
      <c r="F89"/>
      <c r="G89"/>
      <c r="H89"/>
      <c r="I89"/>
      <c r="J89"/>
      <c r="K89"/>
      <c r="L89"/>
      <c r="M89"/>
      <c r="N89"/>
      <c r="O89"/>
      <c r="P89"/>
      <c r="Q89"/>
      <c r="R89"/>
      <c r="S89"/>
      <c r="T89"/>
      <c r="U89"/>
      <c r="V89"/>
      <c r="W89"/>
      <c r="X89"/>
      <c r="Y89"/>
      <c r="Z89"/>
      <c r="AA89"/>
      <c r="AB89"/>
      <c r="AC89"/>
      <c r="AD89"/>
      <c r="AE89"/>
      <c r="AF89"/>
      <c r="AG89"/>
      <c r="AH89"/>
      <c r="AK89" s="63"/>
    </row>
    <row r="90" spans="1:37" hidden="1" x14ac:dyDescent="0.2">
      <c r="B90" s="457"/>
      <c r="C90" s="399" t="s">
        <v>310</v>
      </c>
      <c r="D90" s="458">
        <f t="shared" ref="D90:AH90" si="22">IF(AND(D6-D5=0,COUNTA(D7:D12)&gt;0),1,0)</f>
        <v>0</v>
      </c>
      <c r="E90" s="458">
        <f t="shared" si="22"/>
        <v>0</v>
      </c>
      <c r="F90" s="458">
        <f t="shared" si="22"/>
        <v>0</v>
      </c>
      <c r="G90" s="458">
        <f t="shared" si="22"/>
        <v>0</v>
      </c>
      <c r="H90" s="458">
        <f t="shared" si="22"/>
        <v>0</v>
      </c>
      <c r="I90" s="458">
        <f t="shared" si="22"/>
        <v>0</v>
      </c>
      <c r="J90" s="458">
        <f t="shared" si="22"/>
        <v>0</v>
      </c>
      <c r="K90" s="458">
        <f t="shared" si="22"/>
        <v>0</v>
      </c>
      <c r="L90" s="458">
        <f t="shared" si="22"/>
        <v>0</v>
      </c>
      <c r="M90" s="458">
        <f t="shared" si="22"/>
        <v>0</v>
      </c>
      <c r="N90" s="458">
        <f t="shared" si="22"/>
        <v>0</v>
      </c>
      <c r="O90" s="458">
        <f t="shared" si="22"/>
        <v>0</v>
      </c>
      <c r="P90" s="458">
        <f t="shared" si="22"/>
        <v>0</v>
      </c>
      <c r="Q90" s="458">
        <f t="shared" si="22"/>
        <v>0</v>
      </c>
      <c r="R90" s="458">
        <f t="shared" si="22"/>
        <v>0</v>
      </c>
      <c r="S90" s="458">
        <f t="shared" si="22"/>
        <v>0</v>
      </c>
      <c r="T90" s="458">
        <f t="shared" si="22"/>
        <v>0</v>
      </c>
      <c r="U90" s="458">
        <f t="shared" si="22"/>
        <v>0</v>
      </c>
      <c r="V90" s="458">
        <f t="shared" si="22"/>
        <v>0</v>
      </c>
      <c r="W90" s="458">
        <f t="shared" si="22"/>
        <v>0</v>
      </c>
      <c r="X90" s="458">
        <f t="shared" si="22"/>
        <v>0</v>
      </c>
      <c r="Y90" s="458">
        <f t="shared" si="22"/>
        <v>0</v>
      </c>
      <c r="Z90" s="458">
        <f t="shared" si="22"/>
        <v>0</v>
      </c>
      <c r="AA90" s="458">
        <f t="shared" si="22"/>
        <v>0</v>
      </c>
      <c r="AB90" s="458">
        <f t="shared" si="22"/>
        <v>0</v>
      </c>
      <c r="AC90" s="458">
        <f t="shared" si="22"/>
        <v>0</v>
      </c>
      <c r="AD90" s="458">
        <f t="shared" si="22"/>
        <v>0</v>
      </c>
      <c r="AE90" s="458">
        <f t="shared" si="22"/>
        <v>0</v>
      </c>
      <c r="AF90" s="458">
        <f t="shared" si="22"/>
        <v>0</v>
      </c>
      <c r="AG90" s="458">
        <f t="shared" si="22"/>
        <v>0</v>
      </c>
      <c r="AH90" s="458">
        <f t="shared" si="22"/>
        <v>0</v>
      </c>
      <c r="AK90" s="63"/>
    </row>
    <row r="91" spans="1:37" hidden="1" x14ac:dyDescent="0.2">
      <c r="B91" s="459" t="s">
        <v>304</v>
      </c>
      <c r="C91" s="399" t="s">
        <v>311</v>
      </c>
      <c r="D91" s="458">
        <f t="shared" ref="D91:AH91" si="23">D90</f>
        <v>0</v>
      </c>
      <c r="E91" s="458">
        <f t="shared" si="23"/>
        <v>0</v>
      </c>
      <c r="F91" s="458">
        <f t="shared" si="23"/>
        <v>0</v>
      </c>
      <c r="G91" s="458">
        <f t="shared" si="23"/>
        <v>0</v>
      </c>
      <c r="H91" s="458">
        <f t="shared" si="23"/>
        <v>0</v>
      </c>
      <c r="I91" s="458">
        <f t="shared" si="23"/>
        <v>0</v>
      </c>
      <c r="J91" s="458">
        <f t="shared" si="23"/>
        <v>0</v>
      </c>
      <c r="K91" s="458">
        <f t="shared" si="23"/>
        <v>0</v>
      </c>
      <c r="L91" s="458">
        <f t="shared" si="23"/>
        <v>0</v>
      </c>
      <c r="M91" s="458">
        <f t="shared" si="23"/>
        <v>0</v>
      </c>
      <c r="N91" s="458">
        <f t="shared" si="23"/>
        <v>0</v>
      </c>
      <c r="O91" s="458">
        <f t="shared" si="23"/>
        <v>0</v>
      </c>
      <c r="P91" s="458">
        <f t="shared" si="23"/>
        <v>0</v>
      </c>
      <c r="Q91" s="458">
        <f t="shared" si="23"/>
        <v>0</v>
      </c>
      <c r="R91" s="458">
        <f t="shared" si="23"/>
        <v>0</v>
      </c>
      <c r="S91" s="458">
        <f t="shared" si="23"/>
        <v>0</v>
      </c>
      <c r="T91" s="458">
        <f t="shared" si="23"/>
        <v>0</v>
      </c>
      <c r="U91" s="458">
        <f t="shared" si="23"/>
        <v>0</v>
      </c>
      <c r="V91" s="458">
        <f t="shared" si="23"/>
        <v>0</v>
      </c>
      <c r="W91" s="458">
        <f t="shared" si="23"/>
        <v>0</v>
      </c>
      <c r="X91" s="458">
        <f t="shared" si="23"/>
        <v>0</v>
      </c>
      <c r="Y91" s="458">
        <f t="shared" si="23"/>
        <v>0</v>
      </c>
      <c r="Z91" s="458">
        <f t="shared" si="23"/>
        <v>0</v>
      </c>
      <c r="AA91" s="458">
        <f t="shared" si="23"/>
        <v>0</v>
      </c>
      <c r="AB91" s="458">
        <f t="shared" si="23"/>
        <v>0</v>
      </c>
      <c r="AC91" s="458">
        <f t="shared" si="23"/>
        <v>0</v>
      </c>
      <c r="AD91" s="458">
        <f t="shared" si="23"/>
        <v>0</v>
      </c>
      <c r="AE91" s="458">
        <f t="shared" si="23"/>
        <v>0</v>
      </c>
      <c r="AF91" s="458">
        <f t="shared" si="23"/>
        <v>0</v>
      </c>
      <c r="AG91" s="458">
        <f t="shared" si="23"/>
        <v>0</v>
      </c>
      <c r="AH91" s="458">
        <f t="shared" si="23"/>
        <v>0</v>
      </c>
      <c r="AK91" s="63"/>
    </row>
    <row r="92" spans="1:37" hidden="1" x14ac:dyDescent="0.2">
      <c r="B92" s="457"/>
      <c r="C92" s="399" t="s">
        <v>312</v>
      </c>
      <c r="D92" s="458">
        <f t="shared" ref="D92:AH92" si="24">IF(AND(D8-D7=0,COUNTA(D9:D12)&gt;0),1,0)</f>
        <v>0</v>
      </c>
      <c r="E92" s="458">
        <f t="shared" si="24"/>
        <v>0</v>
      </c>
      <c r="F92" s="458">
        <f t="shared" si="24"/>
        <v>0</v>
      </c>
      <c r="G92" s="458">
        <f t="shared" si="24"/>
        <v>0</v>
      </c>
      <c r="H92" s="458">
        <f t="shared" si="24"/>
        <v>0</v>
      </c>
      <c r="I92" s="458">
        <f t="shared" si="24"/>
        <v>0</v>
      </c>
      <c r="J92" s="458">
        <f t="shared" si="24"/>
        <v>0</v>
      </c>
      <c r="K92" s="458">
        <f t="shared" si="24"/>
        <v>0</v>
      </c>
      <c r="L92" s="458">
        <f t="shared" si="24"/>
        <v>0</v>
      </c>
      <c r="M92" s="458">
        <f t="shared" si="24"/>
        <v>0</v>
      </c>
      <c r="N92" s="458">
        <f t="shared" si="24"/>
        <v>0</v>
      </c>
      <c r="O92" s="458">
        <f t="shared" si="24"/>
        <v>0</v>
      </c>
      <c r="P92" s="458">
        <f t="shared" si="24"/>
        <v>0</v>
      </c>
      <c r="Q92" s="458">
        <f t="shared" si="24"/>
        <v>0</v>
      </c>
      <c r="R92" s="458">
        <f t="shared" si="24"/>
        <v>0</v>
      </c>
      <c r="S92" s="458">
        <f t="shared" si="24"/>
        <v>0</v>
      </c>
      <c r="T92" s="458">
        <f t="shared" si="24"/>
        <v>0</v>
      </c>
      <c r="U92" s="458">
        <f t="shared" si="24"/>
        <v>0</v>
      </c>
      <c r="V92" s="458">
        <f t="shared" si="24"/>
        <v>0</v>
      </c>
      <c r="W92" s="458">
        <f t="shared" si="24"/>
        <v>0</v>
      </c>
      <c r="X92" s="458">
        <f t="shared" si="24"/>
        <v>0</v>
      </c>
      <c r="Y92" s="458">
        <f t="shared" si="24"/>
        <v>0</v>
      </c>
      <c r="Z92" s="458">
        <f t="shared" si="24"/>
        <v>0</v>
      </c>
      <c r="AA92" s="458">
        <f t="shared" si="24"/>
        <v>0</v>
      </c>
      <c r="AB92" s="458">
        <f t="shared" si="24"/>
        <v>0</v>
      </c>
      <c r="AC92" s="458">
        <f t="shared" si="24"/>
        <v>0</v>
      </c>
      <c r="AD92" s="458">
        <f t="shared" si="24"/>
        <v>0</v>
      </c>
      <c r="AE92" s="458">
        <f t="shared" si="24"/>
        <v>0</v>
      </c>
      <c r="AF92" s="458">
        <f t="shared" si="24"/>
        <v>0</v>
      </c>
      <c r="AG92" s="458">
        <f t="shared" si="24"/>
        <v>0</v>
      </c>
      <c r="AH92" s="458">
        <f t="shared" si="24"/>
        <v>0</v>
      </c>
      <c r="AK92" s="63"/>
    </row>
    <row r="93" spans="1:37" hidden="1" x14ac:dyDescent="0.2">
      <c r="B93" s="457"/>
      <c r="C93" s="399" t="s">
        <v>311</v>
      </c>
      <c r="D93" s="458">
        <f t="shared" ref="D93:AH93" si="25">D92</f>
        <v>0</v>
      </c>
      <c r="E93" s="458">
        <f t="shared" si="25"/>
        <v>0</v>
      </c>
      <c r="F93" s="458">
        <f t="shared" si="25"/>
        <v>0</v>
      </c>
      <c r="G93" s="458">
        <f t="shared" si="25"/>
        <v>0</v>
      </c>
      <c r="H93" s="458">
        <f t="shared" si="25"/>
        <v>0</v>
      </c>
      <c r="I93" s="458">
        <f t="shared" si="25"/>
        <v>0</v>
      </c>
      <c r="J93" s="458">
        <f t="shared" si="25"/>
        <v>0</v>
      </c>
      <c r="K93" s="458">
        <f t="shared" si="25"/>
        <v>0</v>
      </c>
      <c r="L93" s="458">
        <f t="shared" si="25"/>
        <v>0</v>
      </c>
      <c r="M93" s="458">
        <f t="shared" si="25"/>
        <v>0</v>
      </c>
      <c r="N93" s="458">
        <f t="shared" si="25"/>
        <v>0</v>
      </c>
      <c r="O93" s="458">
        <f t="shared" si="25"/>
        <v>0</v>
      </c>
      <c r="P93" s="458">
        <f t="shared" si="25"/>
        <v>0</v>
      </c>
      <c r="Q93" s="458">
        <f t="shared" si="25"/>
        <v>0</v>
      </c>
      <c r="R93" s="458">
        <f t="shared" si="25"/>
        <v>0</v>
      </c>
      <c r="S93" s="458">
        <f t="shared" si="25"/>
        <v>0</v>
      </c>
      <c r="T93" s="458">
        <f t="shared" si="25"/>
        <v>0</v>
      </c>
      <c r="U93" s="458">
        <f t="shared" si="25"/>
        <v>0</v>
      </c>
      <c r="V93" s="458">
        <f t="shared" si="25"/>
        <v>0</v>
      </c>
      <c r="W93" s="458">
        <f t="shared" si="25"/>
        <v>0</v>
      </c>
      <c r="X93" s="458">
        <f t="shared" si="25"/>
        <v>0</v>
      </c>
      <c r="Y93" s="458">
        <f t="shared" si="25"/>
        <v>0</v>
      </c>
      <c r="Z93" s="458">
        <f t="shared" si="25"/>
        <v>0</v>
      </c>
      <c r="AA93" s="458">
        <f t="shared" si="25"/>
        <v>0</v>
      </c>
      <c r="AB93" s="458">
        <f t="shared" si="25"/>
        <v>0</v>
      </c>
      <c r="AC93" s="458">
        <f t="shared" si="25"/>
        <v>0</v>
      </c>
      <c r="AD93" s="458">
        <f t="shared" si="25"/>
        <v>0</v>
      </c>
      <c r="AE93" s="458">
        <f t="shared" si="25"/>
        <v>0</v>
      </c>
      <c r="AF93" s="458">
        <f t="shared" si="25"/>
        <v>0</v>
      </c>
      <c r="AG93" s="458">
        <f t="shared" si="25"/>
        <v>0</v>
      </c>
      <c r="AH93" s="458">
        <f t="shared" si="25"/>
        <v>0</v>
      </c>
      <c r="AK93" s="63"/>
    </row>
    <row r="94" spans="1:37" hidden="1" x14ac:dyDescent="0.2">
      <c r="B94" s="457"/>
      <c r="C94" s="399" t="s">
        <v>313</v>
      </c>
      <c r="D94" s="458">
        <f t="shared" ref="D94:AH94" si="26">IF(AND(D10-D9=0,COUNTA(D11:D12)&gt;0),1,0)</f>
        <v>0</v>
      </c>
      <c r="E94" s="458">
        <f t="shared" si="26"/>
        <v>0</v>
      </c>
      <c r="F94" s="458">
        <f t="shared" si="26"/>
        <v>0</v>
      </c>
      <c r="G94" s="458">
        <f t="shared" si="26"/>
        <v>0</v>
      </c>
      <c r="H94" s="458">
        <f t="shared" si="26"/>
        <v>0</v>
      </c>
      <c r="I94" s="458">
        <f t="shared" si="26"/>
        <v>0</v>
      </c>
      <c r="J94" s="458">
        <f t="shared" si="26"/>
        <v>0</v>
      </c>
      <c r="K94" s="458">
        <f t="shared" si="26"/>
        <v>0</v>
      </c>
      <c r="L94" s="458">
        <f t="shared" si="26"/>
        <v>0</v>
      </c>
      <c r="M94" s="458">
        <f t="shared" si="26"/>
        <v>0</v>
      </c>
      <c r="N94" s="458">
        <f t="shared" si="26"/>
        <v>0</v>
      </c>
      <c r="O94" s="458">
        <f t="shared" si="26"/>
        <v>0</v>
      </c>
      <c r="P94" s="458">
        <f t="shared" si="26"/>
        <v>0</v>
      </c>
      <c r="Q94" s="458">
        <f t="shared" si="26"/>
        <v>0</v>
      </c>
      <c r="R94" s="458">
        <f t="shared" si="26"/>
        <v>0</v>
      </c>
      <c r="S94" s="458">
        <f t="shared" si="26"/>
        <v>0</v>
      </c>
      <c r="T94" s="458">
        <f t="shared" si="26"/>
        <v>0</v>
      </c>
      <c r="U94" s="458">
        <f t="shared" si="26"/>
        <v>0</v>
      </c>
      <c r="V94" s="458">
        <f t="shared" si="26"/>
        <v>0</v>
      </c>
      <c r="W94" s="458">
        <f t="shared" si="26"/>
        <v>0</v>
      </c>
      <c r="X94" s="458">
        <f t="shared" si="26"/>
        <v>0</v>
      </c>
      <c r="Y94" s="458">
        <f t="shared" si="26"/>
        <v>0</v>
      </c>
      <c r="Z94" s="458">
        <f t="shared" si="26"/>
        <v>0</v>
      </c>
      <c r="AA94" s="458">
        <f t="shared" si="26"/>
        <v>0</v>
      </c>
      <c r="AB94" s="458">
        <f t="shared" si="26"/>
        <v>0</v>
      </c>
      <c r="AC94" s="458">
        <f t="shared" si="26"/>
        <v>0</v>
      </c>
      <c r="AD94" s="458">
        <f t="shared" si="26"/>
        <v>0</v>
      </c>
      <c r="AE94" s="458">
        <f t="shared" si="26"/>
        <v>0</v>
      </c>
      <c r="AF94" s="458">
        <f t="shared" si="26"/>
        <v>0</v>
      </c>
      <c r="AG94" s="458">
        <f t="shared" si="26"/>
        <v>0</v>
      </c>
      <c r="AH94" s="458">
        <f t="shared" si="26"/>
        <v>0</v>
      </c>
      <c r="AK94" s="63"/>
    </row>
    <row r="95" spans="1:37" customFormat="1" hidden="1" x14ac:dyDescent="0.2">
      <c r="A95" s="130"/>
      <c r="B95" s="457"/>
      <c r="C95" s="399" t="s">
        <v>311</v>
      </c>
      <c r="D95" s="458">
        <f t="shared" ref="D95:AH95" si="27">D94</f>
        <v>0</v>
      </c>
      <c r="E95" s="458">
        <f t="shared" si="27"/>
        <v>0</v>
      </c>
      <c r="F95" s="458">
        <f t="shared" si="27"/>
        <v>0</v>
      </c>
      <c r="G95" s="458">
        <f t="shared" si="27"/>
        <v>0</v>
      </c>
      <c r="H95" s="458">
        <f t="shared" si="27"/>
        <v>0</v>
      </c>
      <c r="I95" s="458">
        <f t="shared" si="27"/>
        <v>0</v>
      </c>
      <c r="J95" s="458">
        <f t="shared" si="27"/>
        <v>0</v>
      </c>
      <c r="K95" s="458">
        <f t="shared" si="27"/>
        <v>0</v>
      </c>
      <c r="L95" s="458">
        <f t="shared" si="27"/>
        <v>0</v>
      </c>
      <c r="M95" s="458">
        <f t="shared" si="27"/>
        <v>0</v>
      </c>
      <c r="N95" s="458">
        <f t="shared" si="27"/>
        <v>0</v>
      </c>
      <c r="O95" s="458">
        <f t="shared" si="27"/>
        <v>0</v>
      </c>
      <c r="P95" s="458">
        <f t="shared" si="27"/>
        <v>0</v>
      </c>
      <c r="Q95" s="458">
        <f t="shared" si="27"/>
        <v>0</v>
      </c>
      <c r="R95" s="458">
        <f t="shared" si="27"/>
        <v>0</v>
      </c>
      <c r="S95" s="458">
        <f t="shared" si="27"/>
        <v>0</v>
      </c>
      <c r="T95" s="458">
        <f t="shared" si="27"/>
        <v>0</v>
      </c>
      <c r="U95" s="458">
        <f t="shared" si="27"/>
        <v>0</v>
      </c>
      <c r="V95" s="458">
        <f t="shared" si="27"/>
        <v>0</v>
      </c>
      <c r="W95" s="458">
        <f t="shared" si="27"/>
        <v>0</v>
      </c>
      <c r="X95" s="458">
        <f t="shared" si="27"/>
        <v>0</v>
      </c>
      <c r="Y95" s="458">
        <f t="shared" si="27"/>
        <v>0</v>
      </c>
      <c r="Z95" s="458">
        <f t="shared" si="27"/>
        <v>0</v>
      </c>
      <c r="AA95" s="458">
        <f t="shared" si="27"/>
        <v>0</v>
      </c>
      <c r="AB95" s="458">
        <f t="shared" si="27"/>
        <v>0</v>
      </c>
      <c r="AC95" s="458">
        <f t="shared" si="27"/>
        <v>0</v>
      </c>
      <c r="AD95" s="458">
        <f t="shared" si="27"/>
        <v>0</v>
      </c>
      <c r="AE95" s="458">
        <f t="shared" si="27"/>
        <v>0</v>
      </c>
      <c r="AF95" s="458">
        <f t="shared" si="27"/>
        <v>0</v>
      </c>
      <c r="AG95" s="458">
        <f t="shared" si="27"/>
        <v>0</v>
      </c>
      <c r="AH95" s="458">
        <f t="shared" si="27"/>
        <v>0</v>
      </c>
      <c r="AI95" s="1"/>
      <c r="AJ95" s="1"/>
      <c r="AK95" s="63"/>
    </row>
    <row r="96" spans="1:37" customFormat="1" hidden="1" x14ac:dyDescent="0.2">
      <c r="A96" s="130"/>
      <c r="B96" s="457"/>
      <c r="C96" s="399" t="s">
        <v>314</v>
      </c>
      <c r="D96" s="460"/>
      <c r="E96" s="460"/>
      <c r="F96" s="460"/>
      <c r="G96" s="460"/>
      <c r="H96" s="460"/>
      <c r="I96" s="460"/>
      <c r="J96" s="460"/>
      <c r="K96" s="460"/>
      <c r="L96" s="460"/>
      <c r="M96" s="460"/>
      <c r="N96" s="460"/>
      <c r="O96" s="460"/>
      <c r="P96" s="460"/>
      <c r="Q96" s="460"/>
      <c r="R96" s="460"/>
      <c r="S96" s="460"/>
      <c r="T96" s="460"/>
      <c r="U96" s="460"/>
      <c r="V96" s="460"/>
      <c r="W96" s="460"/>
      <c r="X96" s="460"/>
      <c r="Y96" s="460"/>
      <c r="Z96" s="460"/>
      <c r="AA96" s="460"/>
      <c r="AB96" s="460"/>
      <c r="AC96" s="460"/>
      <c r="AD96" s="460"/>
      <c r="AE96" s="460"/>
      <c r="AF96" s="460"/>
      <c r="AG96" s="460"/>
      <c r="AH96" s="460"/>
      <c r="AI96" s="1"/>
      <c r="AJ96" s="1"/>
      <c r="AK96" s="63"/>
    </row>
    <row r="97" spans="1:37" customFormat="1" hidden="1" x14ac:dyDescent="0.2">
      <c r="A97" s="130"/>
      <c r="B97" s="457"/>
      <c r="C97" s="399" t="s">
        <v>314</v>
      </c>
      <c r="D97" s="461"/>
      <c r="E97" s="461"/>
      <c r="F97" s="461"/>
      <c r="G97" s="461"/>
      <c r="H97" s="461"/>
      <c r="I97" s="461"/>
      <c r="J97" s="461"/>
      <c r="K97" s="461"/>
      <c r="L97" s="461"/>
      <c r="M97" s="461"/>
      <c r="N97" s="461"/>
      <c r="O97" s="461"/>
      <c r="P97" s="461"/>
      <c r="Q97" s="461"/>
      <c r="R97" s="461"/>
      <c r="S97" s="461"/>
      <c r="T97" s="461"/>
      <c r="U97" s="461"/>
      <c r="V97" s="461"/>
      <c r="W97" s="461"/>
      <c r="X97" s="461"/>
      <c r="Y97" s="461"/>
      <c r="Z97" s="461"/>
      <c r="AA97" s="461"/>
      <c r="AB97" s="461"/>
      <c r="AC97" s="461"/>
      <c r="AD97" s="461"/>
      <c r="AE97" s="461"/>
      <c r="AF97" s="461"/>
      <c r="AG97" s="461"/>
      <c r="AH97" s="461"/>
      <c r="AI97" s="1"/>
      <c r="AJ97" s="1"/>
      <c r="AK97" s="63"/>
    </row>
    <row r="98" spans="1:37" customFormat="1" hidden="1" x14ac:dyDescent="0.2">
      <c r="A98" s="130"/>
      <c r="B98" s="457"/>
      <c r="C98" s="462" t="s">
        <v>315</v>
      </c>
      <c r="D98" s="463">
        <f t="shared" ref="D98:AH98" si="28">MAX(D90:D95)</f>
        <v>0</v>
      </c>
      <c r="E98" s="463">
        <f t="shared" si="28"/>
        <v>0</v>
      </c>
      <c r="F98" s="463">
        <f t="shared" si="28"/>
        <v>0</v>
      </c>
      <c r="G98" s="463">
        <f t="shared" si="28"/>
        <v>0</v>
      </c>
      <c r="H98" s="463">
        <f t="shared" si="28"/>
        <v>0</v>
      </c>
      <c r="I98" s="463">
        <f t="shared" si="28"/>
        <v>0</v>
      </c>
      <c r="J98" s="463">
        <f t="shared" si="28"/>
        <v>0</v>
      </c>
      <c r="K98" s="463">
        <f t="shared" si="28"/>
        <v>0</v>
      </c>
      <c r="L98" s="463">
        <f t="shared" si="28"/>
        <v>0</v>
      </c>
      <c r="M98" s="463">
        <f t="shared" si="28"/>
        <v>0</v>
      </c>
      <c r="N98" s="463">
        <f t="shared" si="28"/>
        <v>0</v>
      </c>
      <c r="O98" s="463">
        <f t="shared" si="28"/>
        <v>0</v>
      </c>
      <c r="P98" s="463">
        <f t="shared" si="28"/>
        <v>0</v>
      </c>
      <c r="Q98" s="463">
        <f t="shared" si="28"/>
        <v>0</v>
      </c>
      <c r="R98" s="463">
        <f t="shared" si="28"/>
        <v>0</v>
      </c>
      <c r="S98" s="463">
        <f t="shared" si="28"/>
        <v>0</v>
      </c>
      <c r="T98" s="463">
        <f t="shared" si="28"/>
        <v>0</v>
      </c>
      <c r="U98" s="463">
        <f t="shared" si="28"/>
        <v>0</v>
      </c>
      <c r="V98" s="463">
        <f t="shared" si="28"/>
        <v>0</v>
      </c>
      <c r="W98" s="463">
        <f t="shared" si="28"/>
        <v>0</v>
      </c>
      <c r="X98" s="463">
        <f t="shared" si="28"/>
        <v>0</v>
      </c>
      <c r="Y98" s="463">
        <f t="shared" si="28"/>
        <v>0</v>
      </c>
      <c r="Z98" s="463">
        <f t="shared" si="28"/>
        <v>0</v>
      </c>
      <c r="AA98" s="463">
        <f t="shared" si="28"/>
        <v>0</v>
      </c>
      <c r="AB98" s="463">
        <f t="shared" si="28"/>
        <v>0</v>
      </c>
      <c r="AC98" s="463">
        <f t="shared" si="28"/>
        <v>0</v>
      </c>
      <c r="AD98" s="463">
        <f t="shared" si="28"/>
        <v>0</v>
      </c>
      <c r="AE98" s="463">
        <f t="shared" si="28"/>
        <v>0</v>
      </c>
      <c r="AF98" s="463">
        <f t="shared" si="28"/>
        <v>0</v>
      </c>
      <c r="AG98" s="463">
        <f t="shared" si="28"/>
        <v>0</v>
      </c>
      <c r="AH98" s="463">
        <f t="shared" si="28"/>
        <v>0</v>
      </c>
      <c r="AI98" s="1"/>
      <c r="AJ98" s="1"/>
      <c r="AK98" s="63"/>
    </row>
    <row r="99" spans="1:37" customFormat="1" hidden="1" x14ac:dyDescent="0.2">
      <c r="A99" s="130"/>
      <c r="B99" s="457"/>
      <c r="C99" s="464"/>
      <c r="D99" s="465"/>
      <c r="E99" s="465"/>
      <c r="F99" s="465"/>
      <c r="G99" s="465"/>
      <c r="H99" s="465"/>
      <c r="I99" s="465"/>
      <c r="J99" s="465"/>
      <c r="K99" s="465"/>
      <c r="L99" s="465"/>
      <c r="M99" s="465"/>
      <c r="N99" s="465"/>
      <c r="O99" s="465"/>
      <c r="P99" s="465"/>
      <c r="Q99" s="465"/>
      <c r="R99" s="465"/>
      <c r="S99" s="465"/>
      <c r="T99" s="465"/>
      <c r="U99" s="465"/>
      <c r="V99" s="465"/>
      <c r="W99" s="465"/>
      <c r="X99" s="465"/>
      <c r="Y99" s="465"/>
      <c r="Z99" s="465"/>
      <c r="AA99" s="465"/>
      <c r="AB99" s="465"/>
      <c r="AC99" s="465"/>
      <c r="AD99" s="465"/>
      <c r="AE99" s="465"/>
      <c r="AF99" s="465"/>
      <c r="AG99" s="465"/>
      <c r="AH99" s="465"/>
      <c r="AI99" s="1"/>
      <c r="AJ99" s="1"/>
      <c r="AK99" s="63"/>
    </row>
    <row r="100" spans="1:37" customFormat="1" hidden="1" x14ac:dyDescent="0.2">
      <c r="A100" s="130"/>
      <c r="B100" s="466"/>
      <c r="C100" s="467" t="s">
        <v>316</v>
      </c>
      <c r="D100" s="468">
        <f>IF(AND(D109=0,D110&gt;0),1,0)</f>
        <v>0</v>
      </c>
      <c r="E100" s="468">
        <f t="shared" ref="E100:AH100" si="29">IF(AND(E109=0,E110&gt;0),1,0)</f>
        <v>0</v>
      </c>
      <c r="F100" s="468">
        <f t="shared" si="29"/>
        <v>0</v>
      </c>
      <c r="G100" s="468">
        <f t="shared" si="29"/>
        <v>0</v>
      </c>
      <c r="H100" s="468">
        <f t="shared" si="29"/>
        <v>0</v>
      </c>
      <c r="I100" s="468">
        <f t="shared" si="29"/>
        <v>0</v>
      </c>
      <c r="J100" s="468">
        <f t="shared" si="29"/>
        <v>0</v>
      </c>
      <c r="K100" s="468">
        <f t="shared" si="29"/>
        <v>0</v>
      </c>
      <c r="L100" s="468">
        <f t="shared" si="29"/>
        <v>0</v>
      </c>
      <c r="M100" s="468">
        <f t="shared" si="29"/>
        <v>0</v>
      </c>
      <c r="N100" s="468">
        <f t="shared" si="29"/>
        <v>0</v>
      </c>
      <c r="O100" s="468">
        <f t="shared" si="29"/>
        <v>0</v>
      </c>
      <c r="P100" s="468">
        <f t="shared" si="29"/>
        <v>0</v>
      </c>
      <c r="Q100" s="468">
        <f t="shared" si="29"/>
        <v>0</v>
      </c>
      <c r="R100" s="468">
        <f t="shared" si="29"/>
        <v>0</v>
      </c>
      <c r="S100" s="468">
        <f t="shared" si="29"/>
        <v>0</v>
      </c>
      <c r="T100" s="468">
        <f t="shared" si="29"/>
        <v>0</v>
      </c>
      <c r="U100" s="468">
        <f t="shared" si="29"/>
        <v>0</v>
      </c>
      <c r="V100" s="468">
        <f t="shared" si="29"/>
        <v>0</v>
      </c>
      <c r="W100" s="468">
        <f t="shared" si="29"/>
        <v>0</v>
      </c>
      <c r="X100" s="468">
        <f t="shared" si="29"/>
        <v>0</v>
      </c>
      <c r="Y100" s="468">
        <f t="shared" si="29"/>
        <v>0</v>
      </c>
      <c r="Z100" s="468">
        <f t="shared" si="29"/>
        <v>0</v>
      </c>
      <c r="AA100" s="468">
        <f t="shared" si="29"/>
        <v>0</v>
      </c>
      <c r="AB100" s="468">
        <f t="shared" si="29"/>
        <v>0</v>
      </c>
      <c r="AC100" s="468">
        <f t="shared" si="29"/>
        <v>0</v>
      </c>
      <c r="AD100" s="468">
        <f t="shared" si="29"/>
        <v>0</v>
      </c>
      <c r="AE100" s="468">
        <f t="shared" si="29"/>
        <v>0</v>
      </c>
      <c r="AF100" s="468">
        <f t="shared" si="29"/>
        <v>0</v>
      </c>
      <c r="AG100" s="468">
        <f t="shared" si="29"/>
        <v>0</v>
      </c>
      <c r="AH100" s="468">
        <f t="shared" si="29"/>
        <v>0</v>
      </c>
      <c r="AI100" s="1"/>
      <c r="AJ100" s="1"/>
      <c r="AK100" s="63"/>
    </row>
    <row r="101" spans="1:37" customFormat="1" hidden="1" x14ac:dyDescent="0.2">
      <c r="A101" s="130"/>
      <c r="B101" s="466"/>
      <c r="C101" s="467" t="s">
        <v>317</v>
      </c>
      <c r="D101" s="469">
        <f>IF(AND(D110&gt;0,D110&lt;D109),3,IF(AND(D109&gt;0,D110=0),1,0))*D$86</f>
        <v>0</v>
      </c>
      <c r="E101" s="469">
        <f t="shared" ref="E101:AH101" si="30">IF(AND(E110&gt;0,E110&lt;E109),3,IF(AND(E109&gt;0,E110=0),1,0))*E$86</f>
        <v>0</v>
      </c>
      <c r="F101" s="469">
        <f t="shared" si="30"/>
        <v>0</v>
      </c>
      <c r="G101" s="469">
        <f t="shared" si="30"/>
        <v>0</v>
      </c>
      <c r="H101" s="469">
        <f t="shared" si="30"/>
        <v>0</v>
      </c>
      <c r="I101" s="469">
        <f t="shared" si="30"/>
        <v>0</v>
      </c>
      <c r="J101" s="469">
        <f t="shared" si="30"/>
        <v>0</v>
      </c>
      <c r="K101" s="469">
        <f t="shared" si="30"/>
        <v>0</v>
      </c>
      <c r="L101" s="469">
        <f t="shared" si="30"/>
        <v>0</v>
      </c>
      <c r="M101" s="469">
        <f t="shared" si="30"/>
        <v>0</v>
      </c>
      <c r="N101" s="469">
        <f t="shared" si="30"/>
        <v>0</v>
      </c>
      <c r="O101" s="469">
        <f t="shared" si="30"/>
        <v>0</v>
      </c>
      <c r="P101" s="469">
        <f t="shared" si="30"/>
        <v>0</v>
      </c>
      <c r="Q101" s="469">
        <f t="shared" si="30"/>
        <v>0</v>
      </c>
      <c r="R101" s="469">
        <f t="shared" si="30"/>
        <v>0</v>
      </c>
      <c r="S101" s="469">
        <f t="shared" si="30"/>
        <v>0</v>
      </c>
      <c r="T101" s="469">
        <f t="shared" si="30"/>
        <v>0</v>
      </c>
      <c r="U101" s="469">
        <f t="shared" si="30"/>
        <v>0</v>
      </c>
      <c r="V101" s="469">
        <f t="shared" si="30"/>
        <v>0</v>
      </c>
      <c r="W101" s="469">
        <f t="shared" si="30"/>
        <v>0</v>
      </c>
      <c r="X101" s="469">
        <f t="shared" si="30"/>
        <v>0</v>
      </c>
      <c r="Y101" s="469">
        <f t="shared" si="30"/>
        <v>0</v>
      </c>
      <c r="Z101" s="469">
        <f t="shared" si="30"/>
        <v>0</v>
      </c>
      <c r="AA101" s="469">
        <f t="shared" si="30"/>
        <v>0</v>
      </c>
      <c r="AB101" s="469">
        <f t="shared" si="30"/>
        <v>0</v>
      </c>
      <c r="AC101" s="469">
        <f t="shared" si="30"/>
        <v>0</v>
      </c>
      <c r="AD101" s="469">
        <f t="shared" si="30"/>
        <v>0</v>
      </c>
      <c r="AE101" s="469">
        <f t="shared" si="30"/>
        <v>0</v>
      </c>
      <c r="AF101" s="469">
        <f t="shared" si="30"/>
        <v>0</v>
      </c>
      <c r="AG101" s="469">
        <f t="shared" si="30"/>
        <v>0</v>
      </c>
      <c r="AH101" s="469">
        <f t="shared" si="30"/>
        <v>0</v>
      </c>
      <c r="AI101" s="1"/>
      <c r="AJ101" s="1"/>
      <c r="AK101" s="63"/>
    </row>
    <row r="102" spans="1:37" customFormat="1" hidden="1" x14ac:dyDescent="0.2">
      <c r="A102" s="130"/>
      <c r="B102" s="466"/>
      <c r="C102" s="467" t="s">
        <v>318</v>
      </c>
      <c r="D102" s="470">
        <f t="shared" ref="D102:AH102" si="31">IF(AND(D111&gt;0,D111&lt;D110),3,IF(AND(D111=0,D112&gt;0),1,0))*D$86</f>
        <v>0</v>
      </c>
      <c r="E102" s="470">
        <f t="shared" si="31"/>
        <v>0</v>
      </c>
      <c r="F102" s="470">
        <f t="shared" si="31"/>
        <v>0</v>
      </c>
      <c r="G102" s="470">
        <f t="shared" si="31"/>
        <v>0</v>
      </c>
      <c r="H102" s="470">
        <f t="shared" si="31"/>
        <v>0</v>
      </c>
      <c r="I102" s="470">
        <f t="shared" si="31"/>
        <v>0</v>
      </c>
      <c r="J102" s="470">
        <f t="shared" si="31"/>
        <v>0</v>
      </c>
      <c r="K102" s="470">
        <f t="shared" si="31"/>
        <v>0</v>
      </c>
      <c r="L102" s="470">
        <f t="shared" si="31"/>
        <v>0</v>
      </c>
      <c r="M102" s="470">
        <f t="shared" si="31"/>
        <v>0</v>
      </c>
      <c r="N102" s="470">
        <f t="shared" si="31"/>
        <v>0</v>
      </c>
      <c r="O102" s="470">
        <f t="shared" si="31"/>
        <v>0</v>
      </c>
      <c r="P102" s="470">
        <f t="shared" si="31"/>
        <v>0</v>
      </c>
      <c r="Q102" s="470">
        <f t="shared" si="31"/>
        <v>0</v>
      </c>
      <c r="R102" s="470">
        <f t="shared" si="31"/>
        <v>0</v>
      </c>
      <c r="S102" s="470">
        <f t="shared" si="31"/>
        <v>0</v>
      </c>
      <c r="T102" s="470">
        <f t="shared" si="31"/>
        <v>0</v>
      </c>
      <c r="U102" s="470">
        <f t="shared" si="31"/>
        <v>0</v>
      </c>
      <c r="V102" s="470">
        <f t="shared" si="31"/>
        <v>0</v>
      </c>
      <c r="W102" s="470">
        <f t="shared" si="31"/>
        <v>0</v>
      </c>
      <c r="X102" s="470">
        <f t="shared" si="31"/>
        <v>0</v>
      </c>
      <c r="Y102" s="470">
        <f t="shared" si="31"/>
        <v>0</v>
      </c>
      <c r="Z102" s="470">
        <f t="shared" si="31"/>
        <v>0</v>
      </c>
      <c r="AA102" s="470">
        <f t="shared" si="31"/>
        <v>0</v>
      </c>
      <c r="AB102" s="470">
        <f t="shared" si="31"/>
        <v>0</v>
      </c>
      <c r="AC102" s="470">
        <f t="shared" si="31"/>
        <v>0</v>
      </c>
      <c r="AD102" s="470">
        <f t="shared" si="31"/>
        <v>0</v>
      </c>
      <c r="AE102" s="470">
        <f t="shared" si="31"/>
        <v>0</v>
      </c>
      <c r="AF102" s="470">
        <f t="shared" si="31"/>
        <v>0</v>
      </c>
      <c r="AG102" s="470">
        <f t="shared" si="31"/>
        <v>0</v>
      </c>
      <c r="AH102" s="470">
        <f t="shared" si="31"/>
        <v>0</v>
      </c>
      <c r="AI102" s="1"/>
      <c r="AJ102" s="1"/>
      <c r="AK102" s="63"/>
    </row>
    <row r="103" spans="1:37" customFormat="1" hidden="1" x14ac:dyDescent="0.2">
      <c r="A103" s="130"/>
      <c r="B103" s="466"/>
      <c r="C103" s="467" t="s">
        <v>319</v>
      </c>
      <c r="D103" s="469">
        <f>IF(AND(D112&gt;0,D112&lt;D111),3,IF(AND(D111&gt;0,D112=0),1,0))*D$86</f>
        <v>0</v>
      </c>
      <c r="E103" s="469">
        <f t="shared" ref="E103:AH103" si="32">IF(AND(E112&gt;0,E112&lt;E111),3,IF(AND(E111&gt;0,E112=0),1,0))*E$86</f>
        <v>0</v>
      </c>
      <c r="F103" s="469">
        <f t="shared" si="32"/>
        <v>0</v>
      </c>
      <c r="G103" s="469">
        <f t="shared" si="32"/>
        <v>0</v>
      </c>
      <c r="H103" s="469">
        <f t="shared" si="32"/>
        <v>0</v>
      </c>
      <c r="I103" s="469">
        <f t="shared" si="32"/>
        <v>0</v>
      </c>
      <c r="J103" s="469">
        <f t="shared" si="32"/>
        <v>0</v>
      </c>
      <c r="K103" s="469">
        <f t="shared" si="32"/>
        <v>0</v>
      </c>
      <c r="L103" s="469">
        <f t="shared" si="32"/>
        <v>0</v>
      </c>
      <c r="M103" s="469">
        <f t="shared" si="32"/>
        <v>0</v>
      </c>
      <c r="N103" s="469">
        <f t="shared" si="32"/>
        <v>0</v>
      </c>
      <c r="O103" s="469">
        <f t="shared" si="32"/>
        <v>0</v>
      </c>
      <c r="P103" s="469">
        <f t="shared" si="32"/>
        <v>0</v>
      </c>
      <c r="Q103" s="469">
        <f t="shared" si="32"/>
        <v>0</v>
      </c>
      <c r="R103" s="469">
        <f t="shared" si="32"/>
        <v>0</v>
      </c>
      <c r="S103" s="469">
        <f t="shared" si="32"/>
        <v>0</v>
      </c>
      <c r="T103" s="469">
        <f t="shared" si="32"/>
        <v>0</v>
      </c>
      <c r="U103" s="469">
        <f t="shared" si="32"/>
        <v>0</v>
      </c>
      <c r="V103" s="469">
        <f t="shared" si="32"/>
        <v>0</v>
      </c>
      <c r="W103" s="469">
        <f t="shared" si="32"/>
        <v>0</v>
      </c>
      <c r="X103" s="469">
        <f t="shared" si="32"/>
        <v>0</v>
      </c>
      <c r="Y103" s="469">
        <f t="shared" si="32"/>
        <v>0</v>
      </c>
      <c r="Z103" s="469">
        <f t="shared" si="32"/>
        <v>0</v>
      </c>
      <c r="AA103" s="469">
        <f t="shared" si="32"/>
        <v>0</v>
      </c>
      <c r="AB103" s="469">
        <f t="shared" si="32"/>
        <v>0</v>
      </c>
      <c r="AC103" s="469">
        <f t="shared" si="32"/>
        <v>0</v>
      </c>
      <c r="AD103" s="469">
        <f t="shared" si="32"/>
        <v>0</v>
      </c>
      <c r="AE103" s="469">
        <f t="shared" si="32"/>
        <v>0</v>
      </c>
      <c r="AF103" s="469">
        <f t="shared" si="32"/>
        <v>0</v>
      </c>
      <c r="AG103" s="469">
        <f t="shared" si="32"/>
        <v>0</v>
      </c>
      <c r="AH103" s="469">
        <f t="shared" si="32"/>
        <v>0</v>
      </c>
      <c r="AI103" s="1"/>
      <c r="AJ103" s="1"/>
      <c r="AK103" s="63"/>
    </row>
    <row r="104" spans="1:37" customFormat="1" hidden="1" x14ac:dyDescent="0.2">
      <c r="A104" s="130"/>
      <c r="B104" s="471" t="s">
        <v>320</v>
      </c>
      <c r="C104" s="467" t="s">
        <v>321</v>
      </c>
      <c r="D104" s="470">
        <f>IF(AND(D113&gt;0,D113&lt;D112),3,IF(AND(D113=0,D114&gt;0),1,0))*D$86</f>
        <v>0</v>
      </c>
      <c r="E104" s="470">
        <f t="shared" ref="E104:AH104" si="33">IF(AND(E113&gt;0,E113&lt;E112),3,IF(AND(E113=0,E114&gt;0),1,0))*E$86</f>
        <v>0</v>
      </c>
      <c r="F104" s="470">
        <f t="shared" si="33"/>
        <v>0</v>
      </c>
      <c r="G104" s="470">
        <f t="shared" si="33"/>
        <v>0</v>
      </c>
      <c r="H104" s="470">
        <f t="shared" si="33"/>
        <v>0</v>
      </c>
      <c r="I104" s="470">
        <f t="shared" si="33"/>
        <v>0</v>
      </c>
      <c r="J104" s="470">
        <f t="shared" si="33"/>
        <v>0</v>
      </c>
      <c r="K104" s="470">
        <f t="shared" si="33"/>
        <v>0</v>
      </c>
      <c r="L104" s="470">
        <f t="shared" si="33"/>
        <v>0</v>
      </c>
      <c r="M104" s="470">
        <f t="shared" si="33"/>
        <v>0</v>
      </c>
      <c r="N104" s="470">
        <f t="shared" si="33"/>
        <v>0</v>
      </c>
      <c r="O104" s="470">
        <f t="shared" si="33"/>
        <v>0</v>
      </c>
      <c r="P104" s="470">
        <f t="shared" si="33"/>
        <v>0</v>
      </c>
      <c r="Q104" s="470">
        <f t="shared" si="33"/>
        <v>0</v>
      </c>
      <c r="R104" s="470">
        <f t="shared" si="33"/>
        <v>0</v>
      </c>
      <c r="S104" s="470">
        <f t="shared" si="33"/>
        <v>0</v>
      </c>
      <c r="T104" s="470">
        <f t="shared" si="33"/>
        <v>0</v>
      </c>
      <c r="U104" s="470">
        <f t="shared" si="33"/>
        <v>0</v>
      </c>
      <c r="V104" s="470">
        <f t="shared" si="33"/>
        <v>0</v>
      </c>
      <c r="W104" s="470">
        <f t="shared" si="33"/>
        <v>0</v>
      </c>
      <c r="X104" s="470">
        <f t="shared" si="33"/>
        <v>0</v>
      </c>
      <c r="Y104" s="470">
        <f t="shared" si="33"/>
        <v>0</v>
      </c>
      <c r="Z104" s="470">
        <f t="shared" si="33"/>
        <v>0</v>
      </c>
      <c r="AA104" s="470">
        <f t="shared" si="33"/>
        <v>0</v>
      </c>
      <c r="AB104" s="470">
        <f t="shared" si="33"/>
        <v>0</v>
      </c>
      <c r="AC104" s="470">
        <f t="shared" si="33"/>
        <v>0</v>
      </c>
      <c r="AD104" s="470">
        <f t="shared" si="33"/>
        <v>0</v>
      </c>
      <c r="AE104" s="470">
        <f t="shared" si="33"/>
        <v>0</v>
      </c>
      <c r="AF104" s="470">
        <f t="shared" si="33"/>
        <v>0</v>
      </c>
      <c r="AG104" s="470">
        <f t="shared" si="33"/>
        <v>0</v>
      </c>
      <c r="AH104" s="470">
        <f t="shared" si="33"/>
        <v>0</v>
      </c>
      <c r="AI104" s="1"/>
      <c r="AJ104" s="1"/>
      <c r="AK104" s="63"/>
    </row>
    <row r="105" spans="1:37" customFormat="1" hidden="1" x14ac:dyDescent="0.2">
      <c r="A105" s="130"/>
      <c r="B105" s="466"/>
      <c r="C105" s="467" t="s">
        <v>322</v>
      </c>
      <c r="D105" s="469">
        <f>IF(AND(D114&gt;0,D114&lt;D113),3,IF(AND(D113&gt;0,D114=0),1,0))*D$86</f>
        <v>0</v>
      </c>
      <c r="E105" s="469">
        <f t="shared" ref="E105:AH105" si="34">IF(AND(E114&gt;0,E114&lt;E113),3,IF(AND(E113&gt;0,E114=0),1,0))*E$86</f>
        <v>0</v>
      </c>
      <c r="F105" s="469">
        <f t="shared" si="34"/>
        <v>0</v>
      </c>
      <c r="G105" s="469">
        <f t="shared" si="34"/>
        <v>0</v>
      </c>
      <c r="H105" s="469">
        <f t="shared" si="34"/>
        <v>0</v>
      </c>
      <c r="I105" s="469">
        <f t="shared" si="34"/>
        <v>0</v>
      </c>
      <c r="J105" s="469">
        <f t="shared" si="34"/>
        <v>0</v>
      </c>
      <c r="K105" s="469">
        <f t="shared" si="34"/>
        <v>0</v>
      </c>
      <c r="L105" s="469">
        <f t="shared" si="34"/>
        <v>0</v>
      </c>
      <c r="M105" s="469">
        <f t="shared" si="34"/>
        <v>0</v>
      </c>
      <c r="N105" s="469">
        <f t="shared" si="34"/>
        <v>0</v>
      </c>
      <c r="O105" s="469">
        <f t="shared" si="34"/>
        <v>0</v>
      </c>
      <c r="P105" s="469">
        <f t="shared" si="34"/>
        <v>0</v>
      </c>
      <c r="Q105" s="469">
        <f t="shared" si="34"/>
        <v>0</v>
      </c>
      <c r="R105" s="469">
        <f t="shared" si="34"/>
        <v>0</v>
      </c>
      <c r="S105" s="469">
        <f t="shared" si="34"/>
        <v>0</v>
      </c>
      <c r="T105" s="469">
        <f t="shared" si="34"/>
        <v>0</v>
      </c>
      <c r="U105" s="469">
        <f t="shared" si="34"/>
        <v>0</v>
      </c>
      <c r="V105" s="469">
        <f t="shared" si="34"/>
        <v>0</v>
      </c>
      <c r="W105" s="469">
        <f t="shared" si="34"/>
        <v>0</v>
      </c>
      <c r="X105" s="469">
        <f t="shared" si="34"/>
        <v>0</v>
      </c>
      <c r="Y105" s="469">
        <f t="shared" si="34"/>
        <v>0</v>
      </c>
      <c r="Z105" s="469">
        <f t="shared" si="34"/>
        <v>0</v>
      </c>
      <c r="AA105" s="469">
        <f t="shared" si="34"/>
        <v>0</v>
      </c>
      <c r="AB105" s="469">
        <f t="shared" si="34"/>
        <v>0</v>
      </c>
      <c r="AC105" s="469">
        <f t="shared" si="34"/>
        <v>0</v>
      </c>
      <c r="AD105" s="469">
        <f t="shared" si="34"/>
        <v>0</v>
      </c>
      <c r="AE105" s="469">
        <f t="shared" si="34"/>
        <v>0</v>
      </c>
      <c r="AF105" s="469">
        <f t="shared" si="34"/>
        <v>0</v>
      </c>
      <c r="AG105" s="469">
        <f t="shared" si="34"/>
        <v>0</v>
      </c>
      <c r="AH105" s="469">
        <f t="shared" si="34"/>
        <v>0</v>
      </c>
      <c r="AI105" s="1"/>
      <c r="AJ105" s="1"/>
      <c r="AK105" s="63"/>
    </row>
    <row r="106" spans="1:37" customFormat="1" hidden="1" x14ac:dyDescent="0.2">
      <c r="A106" s="130"/>
      <c r="B106" s="466"/>
      <c r="C106" s="467" t="s">
        <v>323</v>
      </c>
      <c r="D106" s="470">
        <f>IF(AND(D115&gt;0,D115&lt;D114),3,IF(AND(D115=0,D116&gt;0),1,0))*D$86</f>
        <v>0</v>
      </c>
      <c r="E106" s="470">
        <f t="shared" ref="E106:AH106" si="35">IF(AND(E115&gt;0,E115&lt;E114),3,IF(AND(E115=0,E116&gt;0),1,0))*E$86</f>
        <v>0</v>
      </c>
      <c r="F106" s="470">
        <f t="shared" si="35"/>
        <v>0</v>
      </c>
      <c r="G106" s="470">
        <f t="shared" si="35"/>
        <v>0</v>
      </c>
      <c r="H106" s="470">
        <f t="shared" si="35"/>
        <v>0</v>
      </c>
      <c r="I106" s="470">
        <f t="shared" si="35"/>
        <v>0</v>
      </c>
      <c r="J106" s="470">
        <f t="shared" si="35"/>
        <v>0</v>
      </c>
      <c r="K106" s="470">
        <f t="shared" si="35"/>
        <v>0</v>
      </c>
      <c r="L106" s="470">
        <f t="shared" si="35"/>
        <v>0</v>
      </c>
      <c r="M106" s="470">
        <f t="shared" si="35"/>
        <v>0</v>
      </c>
      <c r="N106" s="470">
        <f t="shared" si="35"/>
        <v>0</v>
      </c>
      <c r="O106" s="470">
        <f t="shared" si="35"/>
        <v>0</v>
      </c>
      <c r="P106" s="470">
        <f t="shared" si="35"/>
        <v>0</v>
      </c>
      <c r="Q106" s="470">
        <f t="shared" si="35"/>
        <v>0</v>
      </c>
      <c r="R106" s="470">
        <f t="shared" si="35"/>
        <v>0</v>
      </c>
      <c r="S106" s="470">
        <f t="shared" si="35"/>
        <v>0</v>
      </c>
      <c r="T106" s="470">
        <f t="shared" si="35"/>
        <v>0</v>
      </c>
      <c r="U106" s="470">
        <f t="shared" si="35"/>
        <v>0</v>
      </c>
      <c r="V106" s="470">
        <f t="shared" si="35"/>
        <v>0</v>
      </c>
      <c r="W106" s="470">
        <f t="shared" si="35"/>
        <v>0</v>
      </c>
      <c r="X106" s="470">
        <f t="shared" si="35"/>
        <v>0</v>
      </c>
      <c r="Y106" s="470">
        <f t="shared" si="35"/>
        <v>0</v>
      </c>
      <c r="Z106" s="470">
        <f t="shared" si="35"/>
        <v>0</v>
      </c>
      <c r="AA106" s="470">
        <f t="shared" si="35"/>
        <v>0</v>
      </c>
      <c r="AB106" s="470">
        <f t="shared" si="35"/>
        <v>0</v>
      </c>
      <c r="AC106" s="470">
        <f t="shared" si="35"/>
        <v>0</v>
      </c>
      <c r="AD106" s="470">
        <f t="shared" si="35"/>
        <v>0</v>
      </c>
      <c r="AE106" s="470">
        <f t="shared" si="35"/>
        <v>0</v>
      </c>
      <c r="AF106" s="470">
        <f t="shared" si="35"/>
        <v>0</v>
      </c>
      <c r="AG106" s="470">
        <f t="shared" si="35"/>
        <v>0</v>
      </c>
      <c r="AH106" s="470">
        <f t="shared" si="35"/>
        <v>0</v>
      </c>
      <c r="AI106" s="1"/>
      <c r="AJ106" s="1"/>
      <c r="AK106" s="63"/>
    </row>
    <row r="107" spans="1:37" customFormat="1" hidden="1" x14ac:dyDescent="0.2">
      <c r="A107" s="130"/>
      <c r="B107" s="466"/>
      <c r="C107" s="467" t="s">
        <v>324</v>
      </c>
      <c r="D107" s="469">
        <f>IF(AND(D116&gt;0,D116&lt;D115),3,IF(AND(D115&gt;0,D116=0),1,0))*D$86</f>
        <v>0</v>
      </c>
      <c r="E107" s="469">
        <f t="shared" ref="E107:AH107" si="36">IF(AND(E116&gt;0,E116&lt;E115),3,IF(AND(E115&gt;0,E116=0),1,0))*E$86</f>
        <v>0</v>
      </c>
      <c r="F107" s="469">
        <f t="shared" si="36"/>
        <v>0</v>
      </c>
      <c r="G107" s="469">
        <f t="shared" si="36"/>
        <v>0</v>
      </c>
      <c r="H107" s="469">
        <f t="shared" si="36"/>
        <v>0</v>
      </c>
      <c r="I107" s="469">
        <f t="shared" si="36"/>
        <v>0</v>
      </c>
      <c r="J107" s="469">
        <f t="shared" si="36"/>
        <v>0</v>
      </c>
      <c r="K107" s="469">
        <f t="shared" si="36"/>
        <v>0</v>
      </c>
      <c r="L107" s="469">
        <f t="shared" si="36"/>
        <v>0</v>
      </c>
      <c r="M107" s="469">
        <f t="shared" si="36"/>
        <v>0</v>
      </c>
      <c r="N107" s="469">
        <f t="shared" si="36"/>
        <v>0</v>
      </c>
      <c r="O107" s="469">
        <f t="shared" si="36"/>
        <v>0</v>
      </c>
      <c r="P107" s="469">
        <f t="shared" si="36"/>
        <v>0</v>
      </c>
      <c r="Q107" s="469">
        <f t="shared" si="36"/>
        <v>0</v>
      </c>
      <c r="R107" s="469">
        <f t="shared" si="36"/>
        <v>0</v>
      </c>
      <c r="S107" s="469">
        <f t="shared" si="36"/>
        <v>0</v>
      </c>
      <c r="T107" s="469">
        <f t="shared" si="36"/>
        <v>0</v>
      </c>
      <c r="U107" s="469">
        <f t="shared" si="36"/>
        <v>0</v>
      </c>
      <c r="V107" s="469">
        <f t="shared" si="36"/>
        <v>0</v>
      </c>
      <c r="W107" s="469">
        <f t="shared" si="36"/>
        <v>0</v>
      </c>
      <c r="X107" s="469">
        <f t="shared" si="36"/>
        <v>0</v>
      </c>
      <c r="Y107" s="469">
        <f t="shared" si="36"/>
        <v>0</v>
      </c>
      <c r="Z107" s="469">
        <f t="shared" si="36"/>
        <v>0</v>
      </c>
      <c r="AA107" s="469">
        <f t="shared" si="36"/>
        <v>0</v>
      </c>
      <c r="AB107" s="469">
        <f t="shared" si="36"/>
        <v>0</v>
      </c>
      <c r="AC107" s="469">
        <f t="shared" si="36"/>
        <v>0</v>
      </c>
      <c r="AD107" s="469">
        <f t="shared" si="36"/>
        <v>0</v>
      </c>
      <c r="AE107" s="469">
        <f t="shared" si="36"/>
        <v>0</v>
      </c>
      <c r="AF107" s="469">
        <f t="shared" si="36"/>
        <v>0</v>
      </c>
      <c r="AG107" s="469">
        <f t="shared" si="36"/>
        <v>0</v>
      </c>
      <c r="AH107" s="469">
        <f t="shared" si="36"/>
        <v>0</v>
      </c>
      <c r="AI107" s="1"/>
      <c r="AJ107" s="1"/>
      <c r="AK107" s="63"/>
    </row>
    <row r="108" spans="1:37" customFormat="1" hidden="1" x14ac:dyDescent="0.2">
      <c r="A108" s="130"/>
      <c r="B108" s="5"/>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63"/>
    </row>
    <row r="109" spans="1:37" customFormat="1" hidden="1" x14ac:dyDescent="0.2">
      <c r="A109" s="130"/>
      <c r="C109" s="472" t="s">
        <v>316</v>
      </c>
      <c r="D109" s="473">
        <f>ROUND(D5*24,2)</f>
        <v>0</v>
      </c>
      <c r="E109" s="473">
        <f t="shared" ref="E109:AH116" si="37">ROUND(E5*24,2)</f>
        <v>0</v>
      </c>
      <c r="F109" s="473">
        <f t="shared" si="37"/>
        <v>0</v>
      </c>
      <c r="G109" s="473">
        <f t="shared" si="37"/>
        <v>0</v>
      </c>
      <c r="H109" s="473">
        <f t="shared" si="37"/>
        <v>0</v>
      </c>
      <c r="I109" s="473">
        <f t="shared" si="37"/>
        <v>0</v>
      </c>
      <c r="J109" s="473">
        <f t="shared" si="37"/>
        <v>0</v>
      </c>
      <c r="K109" s="473">
        <f t="shared" si="37"/>
        <v>0</v>
      </c>
      <c r="L109" s="473">
        <f t="shared" si="37"/>
        <v>0</v>
      </c>
      <c r="M109" s="473">
        <f t="shared" si="37"/>
        <v>0</v>
      </c>
      <c r="N109" s="473">
        <f t="shared" si="37"/>
        <v>0</v>
      </c>
      <c r="O109" s="473">
        <f t="shared" si="37"/>
        <v>0</v>
      </c>
      <c r="P109" s="473">
        <f t="shared" si="37"/>
        <v>0</v>
      </c>
      <c r="Q109" s="473">
        <f t="shared" si="37"/>
        <v>0</v>
      </c>
      <c r="R109" s="473">
        <f t="shared" si="37"/>
        <v>0</v>
      </c>
      <c r="S109" s="473">
        <f t="shared" si="37"/>
        <v>0</v>
      </c>
      <c r="T109" s="473">
        <f t="shared" si="37"/>
        <v>0</v>
      </c>
      <c r="U109" s="473">
        <f t="shared" si="37"/>
        <v>0</v>
      </c>
      <c r="V109" s="473">
        <f t="shared" si="37"/>
        <v>0</v>
      </c>
      <c r="W109" s="473">
        <f t="shared" si="37"/>
        <v>0</v>
      </c>
      <c r="X109" s="473">
        <f t="shared" si="37"/>
        <v>0</v>
      </c>
      <c r="Y109" s="473">
        <f t="shared" si="37"/>
        <v>0</v>
      </c>
      <c r="Z109" s="473">
        <f t="shared" si="37"/>
        <v>0</v>
      </c>
      <c r="AA109" s="473">
        <f t="shared" si="37"/>
        <v>0</v>
      </c>
      <c r="AB109" s="473">
        <f t="shared" si="37"/>
        <v>0</v>
      </c>
      <c r="AC109" s="473">
        <f t="shared" si="37"/>
        <v>0</v>
      </c>
      <c r="AD109" s="473">
        <f t="shared" si="37"/>
        <v>0</v>
      </c>
      <c r="AE109" s="473">
        <f t="shared" si="37"/>
        <v>0</v>
      </c>
      <c r="AF109" s="473">
        <f t="shared" si="37"/>
        <v>0</v>
      </c>
      <c r="AG109" s="473">
        <f t="shared" si="37"/>
        <v>0</v>
      </c>
      <c r="AH109" s="474">
        <f t="shared" si="37"/>
        <v>0</v>
      </c>
      <c r="AI109" s="1"/>
      <c r="AJ109" s="1"/>
      <c r="AK109" s="63"/>
    </row>
    <row r="110" spans="1:37" customFormat="1" hidden="1" x14ac:dyDescent="0.2">
      <c r="A110" s="130"/>
      <c r="B110" s="5"/>
      <c r="C110" s="475" t="s">
        <v>317</v>
      </c>
      <c r="D110" s="476">
        <f t="shared" ref="D110:S116" si="38">ROUND(D6*24,2)</f>
        <v>0</v>
      </c>
      <c r="E110" s="476">
        <f t="shared" si="38"/>
        <v>0</v>
      </c>
      <c r="F110" s="476">
        <f t="shared" si="38"/>
        <v>0</v>
      </c>
      <c r="G110" s="476">
        <f t="shared" si="38"/>
        <v>0</v>
      </c>
      <c r="H110" s="476">
        <f t="shared" si="38"/>
        <v>0</v>
      </c>
      <c r="I110" s="476">
        <f t="shared" si="38"/>
        <v>0</v>
      </c>
      <c r="J110" s="476">
        <f t="shared" si="38"/>
        <v>0</v>
      </c>
      <c r="K110" s="476">
        <f t="shared" si="38"/>
        <v>0</v>
      </c>
      <c r="L110" s="476">
        <f t="shared" si="38"/>
        <v>0</v>
      </c>
      <c r="M110" s="476">
        <f t="shared" si="38"/>
        <v>0</v>
      </c>
      <c r="N110" s="476">
        <f t="shared" si="38"/>
        <v>0</v>
      </c>
      <c r="O110" s="476">
        <f t="shared" si="38"/>
        <v>0</v>
      </c>
      <c r="P110" s="476">
        <f t="shared" si="38"/>
        <v>0</v>
      </c>
      <c r="Q110" s="476">
        <f t="shared" si="38"/>
        <v>0</v>
      </c>
      <c r="R110" s="476">
        <f t="shared" si="38"/>
        <v>0</v>
      </c>
      <c r="S110" s="476">
        <f t="shared" si="38"/>
        <v>0</v>
      </c>
      <c r="T110" s="476">
        <f t="shared" si="37"/>
        <v>0</v>
      </c>
      <c r="U110" s="476">
        <f t="shared" si="37"/>
        <v>0</v>
      </c>
      <c r="V110" s="476">
        <f t="shared" si="37"/>
        <v>0</v>
      </c>
      <c r="W110" s="476">
        <f t="shared" si="37"/>
        <v>0</v>
      </c>
      <c r="X110" s="476">
        <f t="shared" si="37"/>
        <v>0</v>
      </c>
      <c r="Y110" s="476">
        <f t="shared" si="37"/>
        <v>0</v>
      </c>
      <c r="Z110" s="476">
        <f t="shared" si="37"/>
        <v>0</v>
      </c>
      <c r="AA110" s="476">
        <f t="shared" si="37"/>
        <v>0</v>
      </c>
      <c r="AB110" s="476">
        <f t="shared" si="37"/>
        <v>0</v>
      </c>
      <c r="AC110" s="476">
        <f t="shared" si="37"/>
        <v>0</v>
      </c>
      <c r="AD110" s="476">
        <f t="shared" si="37"/>
        <v>0</v>
      </c>
      <c r="AE110" s="476">
        <f t="shared" si="37"/>
        <v>0</v>
      </c>
      <c r="AF110" s="476">
        <f t="shared" si="37"/>
        <v>0</v>
      </c>
      <c r="AG110" s="476">
        <f t="shared" si="37"/>
        <v>0</v>
      </c>
      <c r="AH110" s="477">
        <f t="shared" si="37"/>
        <v>0</v>
      </c>
      <c r="AI110" s="1"/>
      <c r="AJ110" s="1"/>
      <c r="AK110" s="63"/>
    </row>
    <row r="111" spans="1:37" customFormat="1" hidden="1" x14ac:dyDescent="0.2">
      <c r="A111" s="130"/>
      <c r="B111" s="23" t="s">
        <v>325</v>
      </c>
      <c r="C111" s="475" t="s">
        <v>318</v>
      </c>
      <c r="D111" s="476">
        <f t="shared" si="38"/>
        <v>0</v>
      </c>
      <c r="E111" s="476">
        <f t="shared" si="37"/>
        <v>0</v>
      </c>
      <c r="F111" s="476">
        <f t="shared" si="37"/>
        <v>0</v>
      </c>
      <c r="G111" s="476">
        <f t="shared" si="37"/>
        <v>0</v>
      </c>
      <c r="H111" s="476">
        <f t="shared" si="37"/>
        <v>0</v>
      </c>
      <c r="I111" s="476">
        <f t="shared" si="37"/>
        <v>0</v>
      </c>
      <c r="J111" s="476">
        <f t="shared" si="37"/>
        <v>0</v>
      </c>
      <c r="K111" s="476">
        <f t="shared" si="37"/>
        <v>0</v>
      </c>
      <c r="L111" s="476">
        <f t="shared" si="37"/>
        <v>0</v>
      </c>
      <c r="M111" s="476">
        <f t="shared" si="37"/>
        <v>0</v>
      </c>
      <c r="N111" s="476">
        <f t="shared" si="37"/>
        <v>0</v>
      </c>
      <c r="O111" s="476">
        <f t="shared" si="37"/>
        <v>0</v>
      </c>
      <c r="P111" s="476">
        <f t="shared" si="37"/>
        <v>0</v>
      </c>
      <c r="Q111" s="476">
        <f t="shared" si="37"/>
        <v>0</v>
      </c>
      <c r="R111" s="476">
        <f t="shared" si="37"/>
        <v>0</v>
      </c>
      <c r="S111" s="476">
        <f t="shared" si="37"/>
        <v>0</v>
      </c>
      <c r="T111" s="476">
        <f t="shared" si="37"/>
        <v>0</v>
      </c>
      <c r="U111" s="476">
        <f t="shared" si="37"/>
        <v>0</v>
      </c>
      <c r="V111" s="476">
        <f t="shared" si="37"/>
        <v>0</v>
      </c>
      <c r="W111" s="476">
        <f t="shared" si="37"/>
        <v>0</v>
      </c>
      <c r="X111" s="476">
        <f t="shared" si="37"/>
        <v>0</v>
      </c>
      <c r="Y111" s="476">
        <f t="shared" si="37"/>
        <v>0</v>
      </c>
      <c r="Z111" s="476">
        <f t="shared" si="37"/>
        <v>0</v>
      </c>
      <c r="AA111" s="476">
        <f t="shared" si="37"/>
        <v>0</v>
      </c>
      <c r="AB111" s="476">
        <f t="shared" si="37"/>
        <v>0</v>
      </c>
      <c r="AC111" s="476">
        <f t="shared" si="37"/>
        <v>0</v>
      </c>
      <c r="AD111" s="476">
        <f t="shared" si="37"/>
        <v>0</v>
      </c>
      <c r="AE111" s="476">
        <f t="shared" si="37"/>
        <v>0</v>
      </c>
      <c r="AF111" s="476">
        <f t="shared" si="37"/>
        <v>0</v>
      </c>
      <c r="AG111" s="476">
        <f t="shared" si="37"/>
        <v>0</v>
      </c>
      <c r="AH111" s="477">
        <f t="shared" si="37"/>
        <v>0</v>
      </c>
      <c r="AI111" s="1"/>
      <c r="AJ111" s="1"/>
      <c r="AK111" s="63"/>
    </row>
    <row r="112" spans="1:37" customFormat="1" hidden="1" x14ac:dyDescent="0.2">
      <c r="A112" s="130"/>
      <c r="B112" s="5"/>
      <c r="C112" s="475" t="s">
        <v>319</v>
      </c>
      <c r="D112" s="476">
        <f t="shared" si="38"/>
        <v>0</v>
      </c>
      <c r="E112" s="476">
        <f t="shared" si="37"/>
        <v>0</v>
      </c>
      <c r="F112" s="476">
        <f t="shared" si="37"/>
        <v>0</v>
      </c>
      <c r="G112" s="476">
        <f t="shared" si="37"/>
        <v>0</v>
      </c>
      <c r="H112" s="476">
        <f t="shared" si="37"/>
        <v>0</v>
      </c>
      <c r="I112" s="476">
        <f t="shared" si="37"/>
        <v>0</v>
      </c>
      <c r="J112" s="476">
        <f t="shared" si="37"/>
        <v>0</v>
      </c>
      <c r="K112" s="476">
        <f t="shared" si="37"/>
        <v>0</v>
      </c>
      <c r="L112" s="476">
        <f t="shared" si="37"/>
        <v>0</v>
      </c>
      <c r="M112" s="476">
        <f t="shared" si="37"/>
        <v>0</v>
      </c>
      <c r="N112" s="476">
        <f t="shared" si="37"/>
        <v>0</v>
      </c>
      <c r="O112" s="476">
        <f t="shared" si="37"/>
        <v>0</v>
      </c>
      <c r="P112" s="476">
        <f t="shared" si="37"/>
        <v>0</v>
      </c>
      <c r="Q112" s="476">
        <f t="shared" si="37"/>
        <v>0</v>
      </c>
      <c r="R112" s="476">
        <f t="shared" si="37"/>
        <v>0</v>
      </c>
      <c r="S112" s="476">
        <f t="shared" si="37"/>
        <v>0</v>
      </c>
      <c r="T112" s="476">
        <f t="shared" si="37"/>
        <v>0</v>
      </c>
      <c r="U112" s="476">
        <f t="shared" si="37"/>
        <v>0</v>
      </c>
      <c r="V112" s="476">
        <f t="shared" si="37"/>
        <v>0</v>
      </c>
      <c r="W112" s="476">
        <f t="shared" si="37"/>
        <v>0</v>
      </c>
      <c r="X112" s="476">
        <f t="shared" si="37"/>
        <v>0</v>
      </c>
      <c r="Y112" s="476">
        <f t="shared" si="37"/>
        <v>0</v>
      </c>
      <c r="Z112" s="476">
        <f t="shared" si="37"/>
        <v>0</v>
      </c>
      <c r="AA112" s="476">
        <f t="shared" si="37"/>
        <v>0</v>
      </c>
      <c r="AB112" s="476">
        <f t="shared" si="37"/>
        <v>0</v>
      </c>
      <c r="AC112" s="476">
        <f t="shared" si="37"/>
        <v>0</v>
      </c>
      <c r="AD112" s="476">
        <f t="shared" si="37"/>
        <v>0</v>
      </c>
      <c r="AE112" s="476">
        <f t="shared" si="37"/>
        <v>0</v>
      </c>
      <c r="AF112" s="476">
        <f t="shared" si="37"/>
        <v>0</v>
      </c>
      <c r="AG112" s="476">
        <f t="shared" si="37"/>
        <v>0</v>
      </c>
      <c r="AH112" s="477">
        <f t="shared" si="37"/>
        <v>0</v>
      </c>
      <c r="AI112" s="1"/>
      <c r="AJ112" s="1"/>
      <c r="AK112" s="63"/>
    </row>
    <row r="113" spans="1:37" customFormat="1" hidden="1" x14ac:dyDescent="0.2">
      <c r="A113" s="130"/>
      <c r="B113" s="5"/>
      <c r="C113" s="475" t="s">
        <v>321</v>
      </c>
      <c r="D113" s="476">
        <f t="shared" si="38"/>
        <v>0</v>
      </c>
      <c r="E113" s="476">
        <f t="shared" si="37"/>
        <v>0</v>
      </c>
      <c r="F113" s="476">
        <f t="shared" si="37"/>
        <v>0</v>
      </c>
      <c r="G113" s="476">
        <f t="shared" si="37"/>
        <v>0</v>
      </c>
      <c r="H113" s="476">
        <f t="shared" si="37"/>
        <v>0</v>
      </c>
      <c r="I113" s="476">
        <f t="shared" si="37"/>
        <v>0</v>
      </c>
      <c r="J113" s="476">
        <f t="shared" si="37"/>
        <v>0</v>
      </c>
      <c r="K113" s="476">
        <f t="shared" si="37"/>
        <v>0</v>
      </c>
      <c r="L113" s="476">
        <f t="shared" si="37"/>
        <v>0</v>
      </c>
      <c r="M113" s="476">
        <f t="shared" si="37"/>
        <v>0</v>
      </c>
      <c r="N113" s="476">
        <f t="shared" si="37"/>
        <v>0</v>
      </c>
      <c r="O113" s="476">
        <f t="shared" si="37"/>
        <v>0</v>
      </c>
      <c r="P113" s="476">
        <f t="shared" si="37"/>
        <v>0</v>
      </c>
      <c r="Q113" s="476">
        <f t="shared" si="37"/>
        <v>0</v>
      </c>
      <c r="R113" s="476">
        <f t="shared" si="37"/>
        <v>0</v>
      </c>
      <c r="S113" s="476">
        <f t="shared" si="37"/>
        <v>0</v>
      </c>
      <c r="T113" s="476">
        <f t="shared" si="37"/>
        <v>0</v>
      </c>
      <c r="U113" s="476">
        <f t="shared" si="37"/>
        <v>0</v>
      </c>
      <c r="V113" s="476">
        <f t="shared" si="37"/>
        <v>0</v>
      </c>
      <c r="W113" s="476">
        <f t="shared" si="37"/>
        <v>0</v>
      </c>
      <c r="X113" s="476">
        <f t="shared" si="37"/>
        <v>0</v>
      </c>
      <c r="Y113" s="476">
        <f t="shared" si="37"/>
        <v>0</v>
      </c>
      <c r="Z113" s="476">
        <f t="shared" si="37"/>
        <v>0</v>
      </c>
      <c r="AA113" s="476">
        <f t="shared" si="37"/>
        <v>0</v>
      </c>
      <c r="AB113" s="476">
        <f t="shared" si="37"/>
        <v>0</v>
      </c>
      <c r="AC113" s="476">
        <f t="shared" si="37"/>
        <v>0</v>
      </c>
      <c r="AD113" s="476">
        <f t="shared" si="37"/>
        <v>0</v>
      </c>
      <c r="AE113" s="476">
        <f t="shared" si="37"/>
        <v>0</v>
      </c>
      <c r="AF113" s="476">
        <f t="shared" si="37"/>
        <v>0</v>
      </c>
      <c r="AG113" s="476">
        <f t="shared" si="37"/>
        <v>0</v>
      </c>
      <c r="AH113" s="477">
        <f t="shared" si="37"/>
        <v>0</v>
      </c>
      <c r="AI113" s="1"/>
      <c r="AJ113" s="1"/>
      <c r="AK113" s="63"/>
    </row>
    <row r="114" spans="1:37" customFormat="1" hidden="1" x14ac:dyDescent="0.2">
      <c r="A114" s="130"/>
      <c r="B114" s="5"/>
      <c r="C114" s="475" t="s">
        <v>322</v>
      </c>
      <c r="D114" s="476">
        <f t="shared" si="38"/>
        <v>0</v>
      </c>
      <c r="E114" s="476">
        <f t="shared" si="37"/>
        <v>0</v>
      </c>
      <c r="F114" s="476">
        <f t="shared" si="37"/>
        <v>0</v>
      </c>
      <c r="G114" s="476">
        <f t="shared" si="37"/>
        <v>0</v>
      </c>
      <c r="H114" s="476">
        <f t="shared" si="37"/>
        <v>0</v>
      </c>
      <c r="I114" s="476">
        <f t="shared" si="37"/>
        <v>0</v>
      </c>
      <c r="J114" s="476">
        <f t="shared" si="37"/>
        <v>0</v>
      </c>
      <c r="K114" s="476">
        <f t="shared" si="37"/>
        <v>0</v>
      </c>
      <c r="L114" s="476">
        <f t="shared" si="37"/>
        <v>0</v>
      </c>
      <c r="M114" s="476">
        <f t="shared" si="37"/>
        <v>0</v>
      </c>
      <c r="N114" s="476">
        <f t="shared" si="37"/>
        <v>0</v>
      </c>
      <c r="O114" s="476">
        <f t="shared" si="37"/>
        <v>0</v>
      </c>
      <c r="P114" s="476">
        <f t="shared" si="37"/>
        <v>0</v>
      </c>
      <c r="Q114" s="476">
        <f t="shared" si="37"/>
        <v>0</v>
      </c>
      <c r="R114" s="476">
        <f t="shared" si="37"/>
        <v>0</v>
      </c>
      <c r="S114" s="476">
        <f t="shared" si="37"/>
        <v>0</v>
      </c>
      <c r="T114" s="476">
        <f t="shared" si="37"/>
        <v>0</v>
      </c>
      <c r="U114" s="476">
        <f t="shared" si="37"/>
        <v>0</v>
      </c>
      <c r="V114" s="476">
        <f t="shared" si="37"/>
        <v>0</v>
      </c>
      <c r="W114" s="476">
        <f t="shared" si="37"/>
        <v>0</v>
      </c>
      <c r="X114" s="476">
        <f t="shared" si="37"/>
        <v>0</v>
      </c>
      <c r="Y114" s="476">
        <f t="shared" si="37"/>
        <v>0</v>
      </c>
      <c r="Z114" s="476">
        <f t="shared" si="37"/>
        <v>0</v>
      </c>
      <c r="AA114" s="476">
        <f t="shared" si="37"/>
        <v>0</v>
      </c>
      <c r="AB114" s="476">
        <f t="shared" si="37"/>
        <v>0</v>
      </c>
      <c r="AC114" s="476">
        <f t="shared" si="37"/>
        <v>0</v>
      </c>
      <c r="AD114" s="476">
        <f t="shared" si="37"/>
        <v>0</v>
      </c>
      <c r="AE114" s="476">
        <f t="shared" si="37"/>
        <v>0</v>
      </c>
      <c r="AF114" s="476">
        <f t="shared" si="37"/>
        <v>0</v>
      </c>
      <c r="AG114" s="476">
        <f t="shared" si="37"/>
        <v>0</v>
      </c>
      <c r="AH114" s="477">
        <f t="shared" si="37"/>
        <v>0</v>
      </c>
      <c r="AI114" s="1"/>
      <c r="AJ114" s="1"/>
      <c r="AK114" s="63"/>
    </row>
    <row r="115" spans="1:37" customFormat="1" hidden="1" x14ac:dyDescent="0.2">
      <c r="A115" s="130"/>
      <c r="B115" s="5"/>
      <c r="C115" s="475" t="s">
        <v>323</v>
      </c>
      <c r="D115" s="476">
        <f t="shared" si="38"/>
        <v>0</v>
      </c>
      <c r="E115" s="476">
        <f t="shared" si="37"/>
        <v>0</v>
      </c>
      <c r="F115" s="476">
        <f t="shared" si="37"/>
        <v>0</v>
      </c>
      <c r="G115" s="476">
        <f t="shared" si="37"/>
        <v>0</v>
      </c>
      <c r="H115" s="476">
        <f t="shared" si="37"/>
        <v>0</v>
      </c>
      <c r="I115" s="476">
        <f t="shared" si="37"/>
        <v>0</v>
      </c>
      <c r="J115" s="476">
        <f t="shared" si="37"/>
        <v>0</v>
      </c>
      <c r="K115" s="476">
        <f t="shared" si="37"/>
        <v>0</v>
      </c>
      <c r="L115" s="476">
        <f t="shared" si="37"/>
        <v>0</v>
      </c>
      <c r="M115" s="476">
        <f t="shared" si="37"/>
        <v>0</v>
      </c>
      <c r="N115" s="476">
        <f t="shared" si="37"/>
        <v>0</v>
      </c>
      <c r="O115" s="476">
        <f t="shared" si="37"/>
        <v>0</v>
      </c>
      <c r="P115" s="476">
        <f t="shared" si="37"/>
        <v>0</v>
      </c>
      <c r="Q115" s="476">
        <f t="shared" si="37"/>
        <v>0</v>
      </c>
      <c r="R115" s="476">
        <f t="shared" si="37"/>
        <v>0</v>
      </c>
      <c r="S115" s="476">
        <f t="shared" si="37"/>
        <v>0</v>
      </c>
      <c r="T115" s="476">
        <f t="shared" si="37"/>
        <v>0</v>
      </c>
      <c r="U115" s="476">
        <f t="shared" si="37"/>
        <v>0</v>
      </c>
      <c r="V115" s="476">
        <f t="shared" si="37"/>
        <v>0</v>
      </c>
      <c r="W115" s="476">
        <f t="shared" si="37"/>
        <v>0</v>
      </c>
      <c r="X115" s="476">
        <f t="shared" si="37"/>
        <v>0</v>
      </c>
      <c r="Y115" s="476">
        <f t="shared" si="37"/>
        <v>0</v>
      </c>
      <c r="Z115" s="476">
        <f t="shared" si="37"/>
        <v>0</v>
      </c>
      <c r="AA115" s="476">
        <f t="shared" si="37"/>
        <v>0</v>
      </c>
      <c r="AB115" s="476">
        <f t="shared" si="37"/>
        <v>0</v>
      </c>
      <c r="AC115" s="476">
        <f t="shared" si="37"/>
        <v>0</v>
      </c>
      <c r="AD115" s="476">
        <f t="shared" si="37"/>
        <v>0</v>
      </c>
      <c r="AE115" s="476">
        <f t="shared" si="37"/>
        <v>0</v>
      </c>
      <c r="AF115" s="476">
        <f t="shared" si="37"/>
        <v>0</v>
      </c>
      <c r="AG115" s="476">
        <f t="shared" si="37"/>
        <v>0</v>
      </c>
      <c r="AH115" s="477">
        <f t="shared" si="37"/>
        <v>0</v>
      </c>
      <c r="AI115" s="1"/>
      <c r="AJ115" s="1"/>
      <c r="AK115" s="63"/>
    </row>
    <row r="116" spans="1:37" customFormat="1" hidden="1" x14ac:dyDescent="0.2">
      <c r="A116" s="130"/>
      <c r="B116" s="5"/>
      <c r="C116" s="478" t="s">
        <v>324</v>
      </c>
      <c r="D116" s="479">
        <f t="shared" si="38"/>
        <v>0</v>
      </c>
      <c r="E116" s="479">
        <f t="shared" si="37"/>
        <v>0</v>
      </c>
      <c r="F116" s="479">
        <f t="shared" si="37"/>
        <v>0</v>
      </c>
      <c r="G116" s="479">
        <f t="shared" si="37"/>
        <v>0</v>
      </c>
      <c r="H116" s="479">
        <f t="shared" si="37"/>
        <v>0</v>
      </c>
      <c r="I116" s="479">
        <f t="shared" si="37"/>
        <v>0</v>
      </c>
      <c r="J116" s="479">
        <f t="shared" si="37"/>
        <v>0</v>
      </c>
      <c r="K116" s="479">
        <f t="shared" si="37"/>
        <v>0</v>
      </c>
      <c r="L116" s="479">
        <f t="shared" si="37"/>
        <v>0</v>
      </c>
      <c r="M116" s="479">
        <f t="shared" si="37"/>
        <v>0</v>
      </c>
      <c r="N116" s="479">
        <f t="shared" si="37"/>
        <v>0</v>
      </c>
      <c r="O116" s="479">
        <f t="shared" si="37"/>
        <v>0</v>
      </c>
      <c r="P116" s="479">
        <f t="shared" si="37"/>
        <v>0</v>
      </c>
      <c r="Q116" s="479">
        <f t="shared" si="37"/>
        <v>0</v>
      </c>
      <c r="R116" s="479">
        <f t="shared" si="37"/>
        <v>0</v>
      </c>
      <c r="S116" s="479">
        <f t="shared" si="37"/>
        <v>0</v>
      </c>
      <c r="T116" s="479">
        <f t="shared" si="37"/>
        <v>0</v>
      </c>
      <c r="U116" s="479">
        <f t="shared" si="37"/>
        <v>0</v>
      </c>
      <c r="V116" s="479">
        <f t="shared" si="37"/>
        <v>0</v>
      </c>
      <c r="W116" s="479">
        <f t="shared" si="37"/>
        <v>0</v>
      </c>
      <c r="X116" s="479">
        <f t="shared" si="37"/>
        <v>0</v>
      </c>
      <c r="Y116" s="479">
        <f t="shared" si="37"/>
        <v>0</v>
      </c>
      <c r="Z116" s="479">
        <f t="shared" si="37"/>
        <v>0</v>
      </c>
      <c r="AA116" s="479">
        <f t="shared" si="37"/>
        <v>0</v>
      </c>
      <c r="AB116" s="479">
        <f t="shared" si="37"/>
        <v>0</v>
      </c>
      <c r="AC116" s="479">
        <f t="shared" si="37"/>
        <v>0</v>
      </c>
      <c r="AD116" s="479">
        <f t="shared" si="37"/>
        <v>0</v>
      </c>
      <c r="AE116" s="479">
        <f t="shared" si="37"/>
        <v>0</v>
      </c>
      <c r="AF116" s="479">
        <f t="shared" si="37"/>
        <v>0</v>
      </c>
      <c r="AG116" s="479">
        <f t="shared" si="37"/>
        <v>0</v>
      </c>
      <c r="AH116" s="480">
        <f t="shared" si="37"/>
        <v>0</v>
      </c>
      <c r="AI116" s="1"/>
      <c r="AJ116" s="1"/>
      <c r="AK116" s="63"/>
    </row>
    <row r="117" spans="1:37" hidden="1" x14ac:dyDescent="0.2">
      <c r="B117" s="1"/>
    </row>
    <row r="118" spans="1:37" hidden="1" x14ac:dyDescent="0.2">
      <c r="B118" s="481" t="s">
        <v>326</v>
      </c>
      <c r="C118" s="482" t="s">
        <v>327</v>
      </c>
      <c r="D118" s="476">
        <f>IF(OR(D109="",D110=""),0,D110-D109)</f>
        <v>0</v>
      </c>
      <c r="E118" s="476">
        <f t="shared" ref="E118:T118" si="39">IF(OR(E109="",E110=""),0,E110-E109)</f>
        <v>0</v>
      </c>
      <c r="F118" s="476">
        <f t="shared" si="39"/>
        <v>0</v>
      </c>
      <c r="G118" s="476">
        <f t="shared" si="39"/>
        <v>0</v>
      </c>
      <c r="H118" s="476">
        <f t="shared" si="39"/>
        <v>0</v>
      </c>
      <c r="I118" s="476">
        <f t="shared" si="39"/>
        <v>0</v>
      </c>
      <c r="J118" s="476">
        <f t="shared" si="39"/>
        <v>0</v>
      </c>
      <c r="K118" s="476">
        <f t="shared" si="39"/>
        <v>0</v>
      </c>
      <c r="L118" s="476">
        <f t="shared" si="39"/>
        <v>0</v>
      </c>
      <c r="M118" s="476">
        <f t="shared" si="39"/>
        <v>0</v>
      </c>
      <c r="N118" s="476">
        <f t="shared" si="39"/>
        <v>0</v>
      </c>
      <c r="O118" s="476">
        <f t="shared" si="39"/>
        <v>0</v>
      </c>
      <c r="P118" s="476">
        <f t="shared" si="39"/>
        <v>0</v>
      </c>
      <c r="Q118" s="476">
        <f t="shared" si="39"/>
        <v>0</v>
      </c>
      <c r="R118" s="476">
        <f t="shared" si="39"/>
        <v>0</v>
      </c>
      <c r="S118" s="476">
        <f t="shared" si="39"/>
        <v>0</v>
      </c>
      <c r="T118" s="476">
        <f t="shared" si="39"/>
        <v>0</v>
      </c>
      <c r="U118" s="476">
        <f>IF(OR(U109="",U110=""),0,U110-U109)</f>
        <v>0</v>
      </c>
      <c r="V118" s="476">
        <f t="shared" ref="V118:AH118" si="40">IF(OR(V109="",V110=""),0,V110-V109)</f>
        <v>0</v>
      </c>
      <c r="W118" s="476">
        <f t="shared" si="40"/>
        <v>0</v>
      </c>
      <c r="X118" s="476">
        <f t="shared" si="40"/>
        <v>0</v>
      </c>
      <c r="Y118" s="476">
        <f t="shared" si="40"/>
        <v>0</v>
      </c>
      <c r="Z118" s="476">
        <f t="shared" si="40"/>
        <v>0</v>
      </c>
      <c r="AA118" s="476">
        <f t="shared" si="40"/>
        <v>0</v>
      </c>
      <c r="AB118" s="476">
        <f t="shared" si="40"/>
        <v>0</v>
      </c>
      <c r="AC118" s="476">
        <f t="shared" si="40"/>
        <v>0</v>
      </c>
      <c r="AD118" s="476">
        <f t="shared" si="40"/>
        <v>0</v>
      </c>
      <c r="AE118" s="476">
        <f t="shared" si="40"/>
        <v>0</v>
      </c>
      <c r="AF118" s="476">
        <f t="shared" si="40"/>
        <v>0</v>
      </c>
      <c r="AG118" s="476">
        <f t="shared" si="40"/>
        <v>0</v>
      </c>
      <c r="AH118" s="476">
        <f t="shared" si="40"/>
        <v>0</v>
      </c>
    </row>
    <row r="119" spans="1:37" hidden="1" x14ac:dyDescent="0.2">
      <c r="B119" s="483"/>
      <c r="C119" s="482" t="s">
        <v>328</v>
      </c>
      <c r="D119" s="476">
        <f>IF(OR(D111="",D112=""),0,D112-D111)</f>
        <v>0</v>
      </c>
      <c r="E119" s="476">
        <f t="shared" ref="E119:T119" si="41">IF(OR(E111="",E112=""),0,E112-E111)</f>
        <v>0</v>
      </c>
      <c r="F119" s="476">
        <f t="shared" si="41"/>
        <v>0</v>
      </c>
      <c r="G119" s="476">
        <f t="shared" si="41"/>
        <v>0</v>
      </c>
      <c r="H119" s="476">
        <f t="shared" si="41"/>
        <v>0</v>
      </c>
      <c r="I119" s="476">
        <f t="shared" si="41"/>
        <v>0</v>
      </c>
      <c r="J119" s="476">
        <f t="shared" si="41"/>
        <v>0</v>
      </c>
      <c r="K119" s="476">
        <f t="shared" si="41"/>
        <v>0</v>
      </c>
      <c r="L119" s="476">
        <f t="shared" si="41"/>
        <v>0</v>
      </c>
      <c r="M119" s="476">
        <f t="shared" si="41"/>
        <v>0</v>
      </c>
      <c r="N119" s="476">
        <f t="shared" si="41"/>
        <v>0</v>
      </c>
      <c r="O119" s="476">
        <f t="shared" si="41"/>
        <v>0</v>
      </c>
      <c r="P119" s="476">
        <f t="shared" si="41"/>
        <v>0</v>
      </c>
      <c r="Q119" s="476">
        <f t="shared" si="41"/>
        <v>0</v>
      </c>
      <c r="R119" s="476">
        <f t="shared" si="41"/>
        <v>0</v>
      </c>
      <c r="S119" s="476">
        <f t="shared" si="41"/>
        <v>0</v>
      </c>
      <c r="T119" s="476">
        <f t="shared" si="41"/>
        <v>0</v>
      </c>
      <c r="U119" s="476">
        <f>IF(OR(U111="",U112=""),0,U112-U111)</f>
        <v>0</v>
      </c>
      <c r="V119" s="476">
        <f t="shared" ref="V119:AH119" si="42">IF(OR(V111="",V112=""),0,V112-V111)</f>
        <v>0</v>
      </c>
      <c r="W119" s="476">
        <f t="shared" si="42"/>
        <v>0</v>
      </c>
      <c r="X119" s="476">
        <f t="shared" si="42"/>
        <v>0</v>
      </c>
      <c r="Y119" s="476">
        <f t="shared" si="42"/>
        <v>0</v>
      </c>
      <c r="Z119" s="476">
        <f t="shared" si="42"/>
        <v>0</v>
      </c>
      <c r="AA119" s="476">
        <f t="shared" si="42"/>
        <v>0</v>
      </c>
      <c r="AB119" s="476">
        <f t="shared" si="42"/>
        <v>0</v>
      </c>
      <c r="AC119" s="476">
        <f t="shared" si="42"/>
        <v>0</v>
      </c>
      <c r="AD119" s="476">
        <f t="shared" si="42"/>
        <v>0</v>
      </c>
      <c r="AE119" s="476">
        <f t="shared" si="42"/>
        <v>0</v>
      </c>
      <c r="AF119" s="476">
        <f t="shared" si="42"/>
        <v>0</v>
      </c>
      <c r="AG119" s="476">
        <f t="shared" si="42"/>
        <v>0</v>
      </c>
      <c r="AH119" s="476">
        <f t="shared" si="42"/>
        <v>0</v>
      </c>
    </row>
    <row r="120" spans="1:37" hidden="1" x14ac:dyDescent="0.2">
      <c r="B120" s="483"/>
      <c r="C120" s="482" t="s">
        <v>329</v>
      </c>
      <c r="D120" s="476">
        <f>IF(OR(D113="",D114=""),0,D114-D113)</f>
        <v>0</v>
      </c>
      <c r="E120" s="476">
        <f t="shared" ref="E120:T120" si="43">IF(OR(E113="",E114=""),0,E114-E113)</f>
        <v>0</v>
      </c>
      <c r="F120" s="476">
        <f t="shared" si="43"/>
        <v>0</v>
      </c>
      <c r="G120" s="476">
        <f t="shared" si="43"/>
        <v>0</v>
      </c>
      <c r="H120" s="476">
        <f t="shared" si="43"/>
        <v>0</v>
      </c>
      <c r="I120" s="476">
        <f t="shared" si="43"/>
        <v>0</v>
      </c>
      <c r="J120" s="476">
        <f t="shared" si="43"/>
        <v>0</v>
      </c>
      <c r="K120" s="476">
        <f t="shared" si="43"/>
        <v>0</v>
      </c>
      <c r="L120" s="476">
        <f t="shared" si="43"/>
        <v>0</v>
      </c>
      <c r="M120" s="476">
        <f t="shared" si="43"/>
        <v>0</v>
      </c>
      <c r="N120" s="476">
        <f t="shared" si="43"/>
        <v>0</v>
      </c>
      <c r="O120" s="476">
        <f t="shared" si="43"/>
        <v>0</v>
      </c>
      <c r="P120" s="476">
        <f t="shared" si="43"/>
        <v>0</v>
      </c>
      <c r="Q120" s="476">
        <f t="shared" si="43"/>
        <v>0</v>
      </c>
      <c r="R120" s="476">
        <f t="shared" si="43"/>
        <v>0</v>
      </c>
      <c r="S120" s="476">
        <f t="shared" si="43"/>
        <v>0</v>
      </c>
      <c r="T120" s="476">
        <f t="shared" si="43"/>
        <v>0</v>
      </c>
      <c r="U120" s="476">
        <f>IF(OR(U113="",U114=""),0,U114-U113)</f>
        <v>0</v>
      </c>
      <c r="V120" s="476">
        <f t="shared" ref="V120:AH120" si="44">IF(OR(V113="",V114=""),0,V114-V113)</f>
        <v>0</v>
      </c>
      <c r="W120" s="476">
        <f t="shared" si="44"/>
        <v>0</v>
      </c>
      <c r="X120" s="476">
        <f t="shared" si="44"/>
        <v>0</v>
      </c>
      <c r="Y120" s="476">
        <f t="shared" si="44"/>
        <v>0</v>
      </c>
      <c r="Z120" s="476">
        <f t="shared" si="44"/>
        <v>0</v>
      </c>
      <c r="AA120" s="476">
        <f t="shared" si="44"/>
        <v>0</v>
      </c>
      <c r="AB120" s="476">
        <f t="shared" si="44"/>
        <v>0</v>
      </c>
      <c r="AC120" s="476">
        <f t="shared" si="44"/>
        <v>0</v>
      </c>
      <c r="AD120" s="476">
        <f t="shared" si="44"/>
        <v>0</v>
      </c>
      <c r="AE120" s="476">
        <f t="shared" si="44"/>
        <v>0</v>
      </c>
      <c r="AF120" s="476">
        <f t="shared" si="44"/>
        <v>0</v>
      </c>
      <c r="AG120" s="476">
        <f t="shared" si="44"/>
        <v>0</v>
      </c>
      <c r="AH120" s="476">
        <f t="shared" si="44"/>
        <v>0</v>
      </c>
    </row>
    <row r="121" spans="1:37" hidden="1" x14ac:dyDescent="0.2">
      <c r="B121" s="483"/>
      <c r="C121" s="482" t="s">
        <v>330</v>
      </c>
      <c r="D121" s="476">
        <f>IF(OR(D115="",D116=""),0,D116-D115)</f>
        <v>0</v>
      </c>
      <c r="E121" s="476">
        <f t="shared" ref="E121:T121" si="45">IF(OR(E115="",E116=""),0,E116-E115)</f>
        <v>0</v>
      </c>
      <c r="F121" s="476">
        <f t="shared" si="45"/>
        <v>0</v>
      </c>
      <c r="G121" s="476">
        <f t="shared" si="45"/>
        <v>0</v>
      </c>
      <c r="H121" s="476">
        <f t="shared" si="45"/>
        <v>0</v>
      </c>
      <c r="I121" s="476">
        <f t="shared" si="45"/>
        <v>0</v>
      </c>
      <c r="J121" s="476">
        <f t="shared" si="45"/>
        <v>0</v>
      </c>
      <c r="K121" s="476">
        <f t="shared" si="45"/>
        <v>0</v>
      </c>
      <c r="L121" s="476">
        <f t="shared" si="45"/>
        <v>0</v>
      </c>
      <c r="M121" s="476">
        <f t="shared" si="45"/>
        <v>0</v>
      </c>
      <c r="N121" s="476">
        <f t="shared" si="45"/>
        <v>0</v>
      </c>
      <c r="O121" s="476">
        <f t="shared" si="45"/>
        <v>0</v>
      </c>
      <c r="P121" s="476">
        <f t="shared" si="45"/>
        <v>0</v>
      </c>
      <c r="Q121" s="476">
        <f t="shared" si="45"/>
        <v>0</v>
      </c>
      <c r="R121" s="476">
        <f t="shared" si="45"/>
        <v>0</v>
      </c>
      <c r="S121" s="476">
        <f t="shared" si="45"/>
        <v>0</v>
      </c>
      <c r="T121" s="476">
        <f t="shared" si="45"/>
        <v>0</v>
      </c>
      <c r="U121" s="476">
        <f>IF(OR(U115="",U116=""),0,U116-U115)</f>
        <v>0</v>
      </c>
      <c r="V121" s="476">
        <f t="shared" ref="V121:AH121" si="46">IF(OR(V115="",V116=""),0,V116-V115)</f>
        <v>0</v>
      </c>
      <c r="W121" s="476">
        <f t="shared" si="46"/>
        <v>0</v>
      </c>
      <c r="X121" s="476">
        <f t="shared" si="46"/>
        <v>0</v>
      </c>
      <c r="Y121" s="476">
        <f t="shared" si="46"/>
        <v>0</v>
      </c>
      <c r="Z121" s="476">
        <f t="shared" si="46"/>
        <v>0</v>
      </c>
      <c r="AA121" s="476">
        <f t="shared" si="46"/>
        <v>0</v>
      </c>
      <c r="AB121" s="476">
        <f t="shared" si="46"/>
        <v>0</v>
      </c>
      <c r="AC121" s="476">
        <f t="shared" si="46"/>
        <v>0</v>
      </c>
      <c r="AD121" s="476">
        <f t="shared" si="46"/>
        <v>0</v>
      </c>
      <c r="AE121" s="476">
        <f t="shared" si="46"/>
        <v>0</v>
      </c>
      <c r="AF121" s="476">
        <f t="shared" si="46"/>
        <v>0</v>
      </c>
      <c r="AG121" s="476">
        <f t="shared" si="46"/>
        <v>0</v>
      </c>
      <c r="AH121" s="476">
        <f t="shared" si="46"/>
        <v>0</v>
      </c>
    </row>
    <row r="122" spans="1:37" hidden="1" x14ac:dyDescent="0.2">
      <c r="B122" s="483"/>
      <c r="C122" s="482"/>
    </row>
    <row r="123" spans="1:37" hidden="1" x14ac:dyDescent="0.2">
      <c r="B123" s="483"/>
      <c r="C123" s="482" t="s">
        <v>331</v>
      </c>
      <c r="D123" s="476">
        <f>IF(OR(D110="",D111=""),0,D111-D110)</f>
        <v>0</v>
      </c>
      <c r="E123" s="476">
        <f t="shared" ref="E123:T123" si="47">IF(OR(E110="",E111=""),0,E111-E110)</f>
        <v>0</v>
      </c>
      <c r="F123" s="476">
        <f t="shared" si="47"/>
        <v>0</v>
      </c>
      <c r="G123" s="476">
        <f t="shared" si="47"/>
        <v>0</v>
      </c>
      <c r="H123" s="476">
        <f t="shared" si="47"/>
        <v>0</v>
      </c>
      <c r="I123" s="476">
        <f t="shared" si="47"/>
        <v>0</v>
      </c>
      <c r="J123" s="476">
        <f t="shared" si="47"/>
        <v>0</v>
      </c>
      <c r="K123" s="476">
        <f t="shared" si="47"/>
        <v>0</v>
      </c>
      <c r="L123" s="476">
        <f t="shared" si="47"/>
        <v>0</v>
      </c>
      <c r="M123" s="476">
        <f t="shared" si="47"/>
        <v>0</v>
      </c>
      <c r="N123" s="476">
        <f t="shared" si="47"/>
        <v>0</v>
      </c>
      <c r="O123" s="476">
        <f t="shared" si="47"/>
        <v>0</v>
      </c>
      <c r="P123" s="476">
        <f t="shared" si="47"/>
        <v>0</v>
      </c>
      <c r="Q123" s="476">
        <f t="shared" si="47"/>
        <v>0</v>
      </c>
      <c r="R123" s="476">
        <f t="shared" si="47"/>
        <v>0</v>
      </c>
      <c r="S123" s="476">
        <f t="shared" si="47"/>
        <v>0</v>
      </c>
      <c r="T123" s="476">
        <f t="shared" si="47"/>
        <v>0</v>
      </c>
      <c r="U123" s="476">
        <f>IF(OR(U110="",U111=""),0,U111-U110)</f>
        <v>0</v>
      </c>
      <c r="V123" s="476">
        <f t="shared" ref="V123:AH123" si="48">IF(OR(V110="",V111=""),0,V111-V110)</f>
        <v>0</v>
      </c>
      <c r="W123" s="476">
        <f t="shared" si="48"/>
        <v>0</v>
      </c>
      <c r="X123" s="476">
        <f t="shared" si="48"/>
        <v>0</v>
      </c>
      <c r="Y123" s="476">
        <f t="shared" si="48"/>
        <v>0</v>
      </c>
      <c r="Z123" s="476">
        <f t="shared" si="48"/>
        <v>0</v>
      </c>
      <c r="AA123" s="476">
        <f t="shared" si="48"/>
        <v>0</v>
      </c>
      <c r="AB123" s="476">
        <f t="shared" si="48"/>
        <v>0</v>
      </c>
      <c r="AC123" s="476">
        <f t="shared" si="48"/>
        <v>0</v>
      </c>
      <c r="AD123" s="476">
        <f t="shared" si="48"/>
        <v>0</v>
      </c>
      <c r="AE123" s="476">
        <f t="shared" si="48"/>
        <v>0</v>
      </c>
      <c r="AF123" s="476">
        <f t="shared" si="48"/>
        <v>0</v>
      </c>
      <c r="AG123" s="476">
        <f t="shared" si="48"/>
        <v>0</v>
      </c>
      <c r="AH123" s="476">
        <f t="shared" si="48"/>
        <v>0</v>
      </c>
    </row>
    <row r="124" spans="1:37" hidden="1" x14ac:dyDescent="0.2">
      <c r="B124" s="483"/>
      <c r="C124" s="482" t="s">
        <v>332</v>
      </c>
      <c r="D124" s="476">
        <f>IF(OR(D112="",D113=""),0,D113-D112)</f>
        <v>0</v>
      </c>
      <c r="E124" s="476">
        <f t="shared" ref="E124:T124" si="49">IF(OR(E112="",E113=""),0,E113-E112)</f>
        <v>0</v>
      </c>
      <c r="F124" s="476">
        <f t="shared" si="49"/>
        <v>0</v>
      </c>
      <c r="G124" s="476">
        <f t="shared" si="49"/>
        <v>0</v>
      </c>
      <c r="H124" s="476">
        <f t="shared" si="49"/>
        <v>0</v>
      </c>
      <c r="I124" s="476">
        <f t="shared" si="49"/>
        <v>0</v>
      </c>
      <c r="J124" s="476">
        <f t="shared" si="49"/>
        <v>0</v>
      </c>
      <c r="K124" s="476">
        <f t="shared" si="49"/>
        <v>0</v>
      </c>
      <c r="L124" s="476">
        <f t="shared" si="49"/>
        <v>0</v>
      </c>
      <c r="M124" s="476">
        <f t="shared" si="49"/>
        <v>0</v>
      </c>
      <c r="N124" s="476">
        <f t="shared" si="49"/>
        <v>0</v>
      </c>
      <c r="O124" s="476">
        <f t="shared" si="49"/>
        <v>0</v>
      </c>
      <c r="P124" s="476">
        <f t="shared" si="49"/>
        <v>0</v>
      </c>
      <c r="Q124" s="476">
        <f t="shared" si="49"/>
        <v>0</v>
      </c>
      <c r="R124" s="476">
        <f t="shared" si="49"/>
        <v>0</v>
      </c>
      <c r="S124" s="476">
        <f t="shared" si="49"/>
        <v>0</v>
      </c>
      <c r="T124" s="476">
        <f t="shared" si="49"/>
        <v>0</v>
      </c>
      <c r="U124" s="476">
        <f>IF(OR(U112="",U113=""),0,U113-U112)</f>
        <v>0</v>
      </c>
      <c r="V124" s="476">
        <f t="shared" ref="V124:AH124" si="50">IF(OR(V112="",V113=""),0,V113-V112)</f>
        <v>0</v>
      </c>
      <c r="W124" s="476">
        <f t="shared" si="50"/>
        <v>0</v>
      </c>
      <c r="X124" s="476">
        <f t="shared" si="50"/>
        <v>0</v>
      </c>
      <c r="Y124" s="476">
        <f t="shared" si="50"/>
        <v>0</v>
      </c>
      <c r="Z124" s="476">
        <f t="shared" si="50"/>
        <v>0</v>
      </c>
      <c r="AA124" s="476">
        <f t="shared" si="50"/>
        <v>0</v>
      </c>
      <c r="AB124" s="476">
        <f t="shared" si="50"/>
        <v>0</v>
      </c>
      <c r="AC124" s="476">
        <f t="shared" si="50"/>
        <v>0</v>
      </c>
      <c r="AD124" s="476">
        <f t="shared" si="50"/>
        <v>0</v>
      </c>
      <c r="AE124" s="476">
        <f t="shared" si="50"/>
        <v>0</v>
      </c>
      <c r="AF124" s="476">
        <f t="shared" si="50"/>
        <v>0</v>
      </c>
      <c r="AG124" s="476">
        <f t="shared" si="50"/>
        <v>0</v>
      </c>
      <c r="AH124" s="476">
        <f t="shared" si="50"/>
        <v>0</v>
      </c>
    </row>
    <row r="125" spans="1:37" hidden="1" x14ac:dyDescent="0.2">
      <c r="B125" s="483"/>
      <c r="C125" s="482" t="s">
        <v>333</v>
      </c>
      <c r="D125" s="476">
        <f>IF(OR(D114="",D115=""),0,D115-D114)</f>
        <v>0</v>
      </c>
      <c r="E125" s="476">
        <f t="shared" ref="E125:T125" si="51">IF(OR(E114="",E115=""),0,E115-E114)</f>
        <v>0</v>
      </c>
      <c r="F125" s="476">
        <f t="shared" si="51"/>
        <v>0</v>
      </c>
      <c r="G125" s="476">
        <f t="shared" si="51"/>
        <v>0</v>
      </c>
      <c r="H125" s="476">
        <f t="shared" si="51"/>
        <v>0</v>
      </c>
      <c r="I125" s="476">
        <f t="shared" si="51"/>
        <v>0</v>
      </c>
      <c r="J125" s="476">
        <f t="shared" si="51"/>
        <v>0</v>
      </c>
      <c r="K125" s="476">
        <f t="shared" si="51"/>
        <v>0</v>
      </c>
      <c r="L125" s="476">
        <f t="shared" si="51"/>
        <v>0</v>
      </c>
      <c r="M125" s="476">
        <f t="shared" si="51"/>
        <v>0</v>
      </c>
      <c r="N125" s="476">
        <f t="shared" si="51"/>
        <v>0</v>
      </c>
      <c r="O125" s="476">
        <f t="shared" si="51"/>
        <v>0</v>
      </c>
      <c r="P125" s="476">
        <f t="shared" si="51"/>
        <v>0</v>
      </c>
      <c r="Q125" s="476">
        <f t="shared" si="51"/>
        <v>0</v>
      </c>
      <c r="R125" s="476">
        <f t="shared" si="51"/>
        <v>0</v>
      </c>
      <c r="S125" s="476">
        <f t="shared" si="51"/>
        <v>0</v>
      </c>
      <c r="T125" s="476">
        <f t="shared" si="51"/>
        <v>0</v>
      </c>
      <c r="U125" s="476">
        <f>IF(OR(U114="",U115=""),0,U115-U114)</f>
        <v>0</v>
      </c>
      <c r="V125" s="476">
        <f t="shared" ref="V125:AH125" si="52">IF(OR(V114="",V115=""),0,V115-V114)</f>
        <v>0</v>
      </c>
      <c r="W125" s="476">
        <f t="shared" si="52"/>
        <v>0</v>
      </c>
      <c r="X125" s="476">
        <f t="shared" si="52"/>
        <v>0</v>
      </c>
      <c r="Y125" s="476">
        <f t="shared" si="52"/>
        <v>0</v>
      </c>
      <c r="Z125" s="476">
        <f t="shared" si="52"/>
        <v>0</v>
      </c>
      <c r="AA125" s="476">
        <f t="shared" si="52"/>
        <v>0</v>
      </c>
      <c r="AB125" s="476">
        <f t="shared" si="52"/>
        <v>0</v>
      </c>
      <c r="AC125" s="476">
        <f t="shared" si="52"/>
        <v>0</v>
      </c>
      <c r="AD125" s="476">
        <f t="shared" si="52"/>
        <v>0</v>
      </c>
      <c r="AE125" s="476">
        <f t="shared" si="52"/>
        <v>0</v>
      </c>
      <c r="AF125" s="476">
        <f t="shared" si="52"/>
        <v>0</v>
      </c>
      <c r="AG125" s="476">
        <f t="shared" si="52"/>
        <v>0</v>
      </c>
      <c r="AH125" s="476">
        <f t="shared" si="52"/>
        <v>0</v>
      </c>
    </row>
    <row r="126" spans="1:37" hidden="1" x14ac:dyDescent="0.2">
      <c r="B126" s="483"/>
      <c r="C126" s="482"/>
    </row>
    <row r="127" spans="1:37" hidden="1" x14ac:dyDescent="0.2">
      <c r="B127" s="483"/>
      <c r="C127" s="482" t="s">
        <v>334</v>
      </c>
      <c r="D127" s="484">
        <f>IF(D123&gt;=0.5,0,D118+D119)</f>
        <v>0</v>
      </c>
      <c r="E127" s="484">
        <f t="shared" ref="E127:T127" si="53">IF(E123&gt;=0.5,0,E118+E119)</f>
        <v>0</v>
      </c>
      <c r="F127" s="484">
        <f t="shared" si="53"/>
        <v>0</v>
      </c>
      <c r="G127" s="484">
        <f t="shared" si="53"/>
        <v>0</v>
      </c>
      <c r="H127" s="484">
        <f t="shared" si="53"/>
        <v>0</v>
      </c>
      <c r="I127" s="484">
        <f t="shared" si="53"/>
        <v>0</v>
      </c>
      <c r="J127" s="484">
        <f t="shared" si="53"/>
        <v>0</v>
      </c>
      <c r="K127" s="484">
        <f t="shared" si="53"/>
        <v>0</v>
      </c>
      <c r="L127" s="484">
        <f t="shared" si="53"/>
        <v>0</v>
      </c>
      <c r="M127" s="484">
        <f t="shared" si="53"/>
        <v>0</v>
      </c>
      <c r="N127" s="484">
        <f t="shared" si="53"/>
        <v>0</v>
      </c>
      <c r="O127" s="484">
        <f t="shared" si="53"/>
        <v>0</v>
      </c>
      <c r="P127" s="484">
        <f t="shared" si="53"/>
        <v>0</v>
      </c>
      <c r="Q127" s="484">
        <f t="shared" si="53"/>
        <v>0</v>
      </c>
      <c r="R127" s="484">
        <f t="shared" si="53"/>
        <v>0</v>
      </c>
      <c r="S127" s="484">
        <f t="shared" si="53"/>
        <v>0</v>
      </c>
      <c r="T127" s="484">
        <f t="shared" si="53"/>
        <v>0</v>
      </c>
      <c r="U127" s="484">
        <f>IF(U123&gt;=0.5,0,U118+U119)</f>
        <v>0</v>
      </c>
      <c r="V127" s="484">
        <f t="shared" ref="V127:AH127" si="54">IF(V123&gt;=0.5,0,V118+V119)</f>
        <v>0</v>
      </c>
      <c r="W127" s="484">
        <f t="shared" si="54"/>
        <v>0</v>
      </c>
      <c r="X127" s="484">
        <f t="shared" si="54"/>
        <v>0</v>
      </c>
      <c r="Y127" s="484">
        <f t="shared" si="54"/>
        <v>0</v>
      </c>
      <c r="Z127" s="484">
        <f t="shared" si="54"/>
        <v>0</v>
      </c>
      <c r="AA127" s="484">
        <f t="shared" si="54"/>
        <v>0</v>
      </c>
      <c r="AB127" s="484">
        <f t="shared" si="54"/>
        <v>0</v>
      </c>
      <c r="AC127" s="484">
        <f t="shared" si="54"/>
        <v>0</v>
      </c>
      <c r="AD127" s="484">
        <f t="shared" si="54"/>
        <v>0</v>
      </c>
      <c r="AE127" s="484">
        <f t="shared" si="54"/>
        <v>0</v>
      </c>
      <c r="AF127" s="484">
        <f t="shared" si="54"/>
        <v>0</v>
      </c>
      <c r="AG127" s="484">
        <f t="shared" si="54"/>
        <v>0</v>
      </c>
      <c r="AH127" s="484">
        <f t="shared" si="54"/>
        <v>0</v>
      </c>
    </row>
    <row r="128" spans="1:37" hidden="1" x14ac:dyDescent="0.2">
      <c r="B128" s="483"/>
      <c r="C128" s="482" t="s">
        <v>335</v>
      </c>
      <c r="D128" s="484">
        <f>IF(OR(D123&gt;=0.5,D124&gt;=0.5),0,D118+D119+D120)</f>
        <v>0</v>
      </c>
      <c r="E128" s="484">
        <f t="shared" ref="E128:T128" si="55">IF(OR(E123&gt;=0.5,E124&gt;=0.5),0,E118+E119+E120)</f>
        <v>0</v>
      </c>
      <c r="F128" s="484">
        <f t="shared" si="55"/>
        <v>0</v>
      </c>
      <c r="G128" s="484">
        <f t="shared" si="55"/>
        <v>0</v>
      </c>
      <c r="H128" s="484">
        <f t="shared" si="55"/>
        <v>0</v>
      </c>
      <c r="I128" s="484">
        <f t="shared" si="55"/>
        <v>0</v>
      </c>
      <c r="J128" s="484">
        <f t="shared" si="55"/>
        <v>0</v>
      </c>
      <c r="K128" s="484">
        <f t="shared" si="55"/>
        <v>0</v>
      </c>
      <c r="L128" s="484">
        <f t="shared" si="55"/>
        <v>0</v>
      </c>
      <c r="M128" s="484">
        <f t="shared" si="55"/>
        <v>0</v>
      </c>
      <c r="N128" s="484">
        <f t="shared" si="55"/>
        <v>0</v>
      </c>
      <c r="O128" s="484">
        <f t="shared" si="55"/>
        <v>0</v>
      </c>
      <c r="P128" s="484">
        <f t="shared" si="55"/>
        <v>0</v>
      </c>
      <c r="Q128" s="484">
        <f t="shared" si="55"/>
        <v>0</v>
      </c>
      <c r="R128" s="484">
        <f t="shared" si="55"/>
        <v>0</v>
      </c>
      <c r="S128" s="484">
        <f t="shared" si="55"/>
        <v>0</v>
      </c>
      <c r="T128" s="484">
        <f t="shared" si="55"/>
        <v>0</v>
      </c>
      <c r="U128" s="484">
        <f>IF(OR(U123&gt;=0.5,U124&gt;=0.5),0,U118+U119+U120)</f>
        <v>0</v>
      </c>
      <c r="V128" s="484">
        <f t="shared" ref="V128:AH128" si="56">IF(OR(V123&gt;=0.5,V124&gt;=0.5),0,V118+V119+V120)</f>
        <v>0</v>
      </c>
      <c r="W128" s="484">
        <f t="shared" si="56"/>
        <v>0</v>
      </c>
      <c r="X128" s="484">
        <f t="shared" si="56"/>
        <v>0</v>
      </c>
      <c r="Y128" s="484">
        <f t="shared" si="56"/>
        <v>0</v>
      </c>
      <c r="Z128" s="484">
        <f t="shared" si="56"/>
        <v>0</v>
      </c>
      <c r="AA128" s="484">
        <f t="shared" si="56"/>
        <v>0</v>
      </c>
      <c r="AB128" s="484">
        <f t="shared" si="56"/>
        <v>0</v>
      </c>
      <c r="AC128" s="484">
        <f t="shared" si="56"/>
        <v>0</v>
      </c>
      <c r="AD128" s="484">
        <f t="shared" si="56"/>
        <v>0</v>
      </c>
      <c r="AE128" s="484">
        <f t="shared" si="56"/>
        <v>0</v>
      </c>
      <c r="AF128" s="484">
        <f t="shared" si="56"/>
        <v>0</v>
      </c>
      <c r="AG128" s="484">
        <f t="shared" si="56"/>
        <v>0</v>
      </c>
      <c r="AH128" s="484">
        <f t="shared" si="56"/>
        <v>0</v>
      </c>
    </row>
    <row r="129" spans="2:34" hidden="1" x14ac:dyDescent="0.2">
      <c r="B129" s="483"/>
      <c r="C129" s="482" t="s">
        <v>336</v>
      </c>
      <c r="D129" s="484">
        <f>IF(OR(D123&gt;=0.5,D124&gt;=0.5,D125&gt;=0.5),0,D118+D119+D120+D121)</f>
        <v>0</v>
      </c>
      <c r="E129" s="484">
        <f t="shared" ref="E129:T129" si="57">IF(OR(E123&gt;=0.5,E124&gt;=0.5,E125&gt;=0.5),0,E118+E119+E120+E121)</f>
        <v>0</v>
      </c>
      <c r="F129" s="484">
        <f t="shared" si="57"/>
        <v>0</v>
      </c>
      <c r="G129" s="484">
        <f t="shared" si="57"/>
        <v>0</v>
      </c>
      <c r="H129" s="484">
        <f t="shared" si="57"/>
        <v>0</v>
      </c>
      <c r="I129" s="484">
        <f t="shared" si="57"/>
        <v>0</v>
      </c>
      <c r="J129" s="484">
        <f t="shared" si="57"/>
        <v>0</v>
      </c>
      <c r="K129" s="484">
        <f t="shared" si="57"/>
        <v>0</v>
      </c>
      <c r="L129" s="484">
        <f t="shared" si="57"/>
        <v>0</v>
      </c>
      <c r="M129" s="484">
        <f t="shared" si="57"/>
        <v>0</v>
      </c>
      <c r="N129" s="484">
        <f t="shared" si="57"/>
        <v>0</v>
      </c>
      <c r="O129" s="484">
        <f t="shared" si="57"/>
        <v>0</v>
      </c>
      <c r="P129" s="484">
        <f t="shared" si="57"/>
        <v>0</v>
      </c>
      <c r="Q129" s="484">
        <f t="shared" si="57"/>
        <v>0</v>
      </c>
      <c r="R129" s="484">
        <f t="shared" si="57"/>
        <v>0</v>
      </c>
      <c r="S129" s="484">
        <f t="shared" si="57"/>
        <v>0</v>
      </c>
      <c r="T129" s="484">
        <f t="shared" si="57"/>
        <v>0</v>
      </c>
      <c r="U129" s="484">
        <f>IF(OR(U123&gt;=0.5,U124&gt;=0.5,U125&gt;=0.5),0,U118+U119+U120+U121)</f>
        <v>0</v>
      </c>
      <c r="V129" s="484">
        <f t="shared" ref="V129:AH129" si="58">IF(OR(V123&gt;=0.5,V124&gt;=0.5,V125&gt;=0.5),0,V118+V119+V120+V121)</f>
        <v>0</v>
      </c>
      <c r="W129" s="484">
        <f t="shared" si="58"/>
        <v>0</v>
      </c>
      <c r="X129" s="484">
        <f t="shared" si="58"/>
        <v>0</v>
      </c>
      <c r="Y129" s="484">
        <f t="shared" si="58"/>
        <v>0</v>
      </c>
      <c r="Z129" s="484">
        <f t="shared" si="58"/>
        <v>0</v>
      </c>
      <c r="AA129" s="484">
        <f t="shared" si="58"/>
        <v>0</v>
      </c>
      <c r="AB129" s="484">
        <f t="shared" si="58"/>
        <v>0</v>
      </c>
      <c r="AC129" s="484">
        <f t="shared" si="58"/>
        <v>0</v>
      </c>
      <c r="AD129" s="484">
        <f t="shared" si="58"/>
        <v>0</v>
      </c>
      <c r="AE129" s="484">
        <f t="shared" si="58"/>
        <v>0</v>
      </c>
      <c r="AF129" s="484">
        <f t="shared" si="58"/>
        <v>0</v>
      </c>
      <c r="AG129" s="484">
        <f t="shared" si="58"/>
        <v>0</v>
      </c>
      <c r="AH129" s="484">
        <f t="shared" si="58"/>
        <v>0</v>
      </c>
    </row>
    <row r="130" spans="2:34" hidden="1" x14ac:dyDescent="0.2">
      <c r="B130" s="483"/>
      <c r="C130" s="482" t="s">
        <v>337</v>
      </c>
      <c r="D130" s="484">
        <f>IF(D124&gt;=0.5,0,D119+D120)</f>
        <v>0</v>
      </c>
      <c r="E130" s="484">
        <f t="shared" ref="E130:T130" si="59">IF(E124&gt;=0.5,0,E119+E120)</f>
        <v>0</v>
      </c>
      <c r="F130" s="484">
        <f t="shared" si="59"/>
        <v>0</v>
      </c>
      <c r="G130" s="484">
        <f t="shared" si="59"/>
        <v>0</v>
      </c>
      <c r="H130" s="484">
        <f t="shared" si="59"/>
        <v>0</v>
      </c>
      <c r="I130" s="484">
        <f t="shared" si="59"/>
        <v>0</v>
      </c>
      <c r="J130" s="484">
        <f t="shared" si="59"/>
        <v>0</v>
      </c>
      <c r="K130" s="484">
        <f t="shared" si="59"/>
        <v>0</v>
      </c>
      <c r="L130" s="484">
        <f t="shared" si="59"/>
        <v>0</v>
      </c>
      <c r="M130" s="484">
        <f t="shared" si="59"/>
        <v>0</v>
      </c>
      <c r="N130" s="484">
        <f t="shared" si="59"/>
        <v>0</v>
      </c>
      <c r="O130" s="484">
        <f t="shared" si="59"/>
        <v>0</v>
      </c>
      <c r="P130" s="484">
        <f t="shared" si="59"/>
        <v>0</v>
      </c>
      <c r="Q130" s="484">
        <f t="shared" si="59"/>
        <v>0</v>
      </c>
      <c r="R130" s="484">
        <f t="shared" si="59"/>
        <v>0</v>
      </c>
      <c r="S130" s="484">
        <f t="shared" si="59"/>
        <v>0</v>
      </c>
      <c r="T130" s="484">
        <f t="shared" si="59"/>
        <v>0</v>
      </c>
      <c r="U130" s="484">
        <f>IF(U124&gt;=0.5,0,U119+U120)</f>
        <v>0</v>
      </c>
      <c r="V130" s="484">
        <f t="shared" ref="V130:AH130" si="60">IF(V124&gt;=0.5,0,V119+V120)</f>
        <v>0</v>
      </c>
      <c r="W130" s="484">
        <f t="shared" si="60"/>
        <v>0</v>
      </c>
      <c r="X130" s="484">
        <f t="shared" si="60"/>
        <v>0</v>
      </c>
      <c r="Y130" s="484">
        <f t="shared" si="60"/>
        <v>0</v>
      </c>
      <c r="Z130" s="484">
        <f t="shared" si="60"/>
        <v>0</v>
      </c>
      <c r="AA130" s="484">
        <f t="shared" si="60"/>
        <v>0</v>
      </c>
      <c r="AB130" s="484">
        <f t="shared" si="60"/>
        <v>0</v>
      </c>
      <c r="AC130" s="484">
        <f t="shared" si="60"/>
        <v>0</v>
      </c>
      <c r="AD130" s="484">
        <f t="shared" si="60"/>
        <v>0</v>
      </c>
      <c r="AE130" s="484">
        <f t="shared" si="60"/>
        <v>0</v>
      </c>
      <c r="AF130" s="484">
        <f t="shared" si="60"/>
        <v>0</v>
      </c>
      <c r="AG130" s="484">
        <f t="shared" si="60"/>
        <v>0</v>
      </c>
      <c r="AH130" s="484">
        <f t="shared" si="60"/>
        <v>0</v>
      </c>
    </row>
    <row r="131" spans="2:34" hidden="1" x14ac:dyDescent="0.2">
      <c r="B131" s="483"/>
      <c r="C131" s="482" t="s">
        <v>338</v>
      </c>
      <c r="D131" s="484">
        <f>IF(OR(D124&gt;=0.5,D125&gt;=0.5),0,D119+D120+D121)</f>
        <v>0</v>
      </c>
      <c r="E131" s="484">
        <f t="shared" ref="E131:T131" si="61">IF(OR(E124&gt;=0.5,E125&gt;=0.5),0,E119+E120+E121)</f>
        <v>0</v>
      </c>
      <c r="F131" s="484">
        <f t="shared" si="61"/>
        <v>0</v>
      </c>
      <c r="G131" s="484">
        <f t="shared" si="61"/>
        <v>0</v>
      </c>
      <c r="H131" s="484">
        <f t="shared" si="61"/>
        <v>0</v>
      </c>
      <c r="I131" s="484">
        <f t="shared" si="61"/>
        <v>0</v>
      </c>
      <c r="J131" s="484">
        <f t="shared" si="61"/>
        <v>0</v>
      </c>
      <c r="K131" s="484">
        <f t="shared" si="61"/>
        <v>0</v>
      </c>
      <c r="L131" s="484">
        <f t="shared" si="61"/>
        <v>0</v>
      </c>
      <c r="M131" s="484">
        <f t="shared" si="61"/>
        <v>0</v>
      </c>
      <c r="N131" s="484">
        <f t="shared" si="61"/>
        <v>0</v>
      </c>
      <c r="O131" s="484">
        <f t="shared" si="61"/>
        <v>0</v>
      </c>
      <c r="P131" s="484">
        <f t="shared" si="61"/>
        <v>0</v>
      </c>
      <c r="Q131" s="484">
        <f t="shared" si="61"/>
        <v>0</v>
      </c>
      <c r="R131" s="484">
        <f t="shared" si="61"/>
        <v>0</v>
      </c>
      <c r="S131" s="484">
        <f t="shared" si="61"/>
        <v>0</v>
      </c>
      <c r="T131" s="484">
        <f t="shared" si="61"/>
        <v>0</v>
      </c>
      <c r="U131" s="484">
        <f>IF(OR(U124&gt;=0.5,U125&gt;=0.5),0,U119+U120+U121)</f>
        <v>0</v>
      </c>
      <c r="V131" s="484">
        <f t="shared" ref="V131:AH131" si="62">IF(OR(V124&gt;=0.5,V125&gt;=0.5),0,V119+V120+V121)</f>
        <v>0</v>
      </c>
      <c r="W131" s="484">
        <f t="shared" si="62"/>
        <v>0</v>
      </c>
      <c r="X131" s="484">
        <f t="shared" si="62"/>
        <v>0</v>
      </c>
      <c r="Y131" s="484">
        <f t="shared" si="62"/>
        <v>0</v>
      </c>
      <c r="Z131" s="484">
        <f t="shared" si="62"/>
        <v>0</v>
      </c>
      <c r="AA131" s="484">
        <f t="shared" si="62"/>
        <v>0</v>
      </c>
      <c r="AB131" s="484">
        <f t="shared" si="62"/>
        <v>0</v>
      </c>
      <c r="AC131" s="484">
        <f t="shared" si="62"/>
        <v>0</v>
      </c>
      <c r="AD131" s="484">
        <f t="shared" si="62"/>
        <v>0</v>
      </c>
      <c r="AE131" s="484">
        <f t="shared" si="62"/>
        <v>0</v>
      </c>
      <c r="AF131" s="484">
        <f t="shared" si="62"/>
        <v>0</v>
      </c>
      <c r="AG131" s="484">
        <f t="shared" si="62"/>
        <v>0</v>
      </c>
      <c r="AH131" s="484">
        <f t="shared" si="62"/>
        <v>0</v>
      </c>
    </row>
    <row r="132" spans="2:34" hidden="1" x14ac:dyDescent="0.2">
      <c r="B132" s="483"/>
      <c r="C132" s="482" t="s">
        <v>339</v>
      </c>
      <c r="D132" s="484">
        <f>IF(D125&gt;=0.5,0,D120+D121)</f>
        <v>0</v>
      </c>
      <c r="E132" s="484">
        <f t="shared" ref="E132:T132" si="63">IF(E125&gt;=0.5,0,E120+E121)</f>
        <v>0</v>
      </c>
      <c r="F132" s="484">
        <f t="shared" si="63"/>
        <v>0</v>
      </c>
      <c r="G132" s="484">
        <f t="shared" si="63"/>
        <v>0</v>
      </c>
      <c r="H132" s="484">
        <f t="shared" si="63"/>
        <v>0</v>
      </c>
      <c r="I132" s="484">
        <f t="shared" si="63"/>
        <v>0</v>
      </c>
      <c r="J132" s="484">
        <f t="shared" si="63"/>
        <v>0</v>
      </c>
      <c r="K132" s="484">
        <f t="shared" si="63"/>
        <v>0</v>
      </c>
      <c r="L132" s="484">
        <f t="shared" si="63"/>
        <v>0</v>
      </c>
      <c r="M132" s="484">
        <f t="shared" si="63"/>
        <v>0</v>
      </c>
      <c r="N132" s="484">
        <f t="shared" si="63"/>
        <v>0</v>
      </c>
      <c r="O132" s="484">
        <f t="shared" si="63"/>
        <v>0</v>
      </c>
      <c r="P132" s="484">
        <f t="shared" si="63"/>
        <v>0</v>
      </c>
      <c r="Q132" s="484">
        <f t="shared" si="63"/>
        <v>0</v>
      </c>
      <c r="R132" s="484">
        <f t="shared" si="63"/>
        <v>0</v>
      </c>
      <c r="S132" s="484">
        <f t="shared" si="63"/>
        <v>0</v>
      </c>
      <c r="T132" s="484">
        <f t="shared" si="63"/>
        <v>0</v>
      </c>
      <c r="U132" s="484">
        <f>IF(U125&gt;=0.5,0,U120+U121)</f>
        <v>0</v>
      </c>
      <c r="V132" s="484">
        <f t="shared" ref="V132:AH132" si="64">IF(V125&gt;=0.5,0,V120+V121)</f>
        <v>0</v>
      </c>
      <c r="W132" s="484">
        <f t="shared" si="64"/>
        <v>0</v>
      </c>
      <c r="X132" s="484">
        <f t="shared" si="64"/>
        <v>0</v>
      </c>
      <c r="Y132" s="484">
        <f t="shared" si="64"/>
        <v>0</v>
      </c>
      <c r="Z132" s="484">
        <f t="shared" si="64"/>
        <v>0</v>
      </c>
      <c r="AA132" s="484">
        <f t="shared" si="64"/>
        <v>0</v>
      </c>
      <c r="AB132" s="484">
        <f t="shared" si="64"/>
        <v>0</v>
      </c>
      <c r="AC132" s="484">
        <f t="shared" si="64"/>
        <v>0</v>
      </c>
      <c r="AD132" s="484">
        <f t="shared" si="64"/>
        <v>0</v>
      </c>
      <c r="AE132" s="484">
        <f t="shared" si="64"/>
        <v>0</v>
      </c>
      <c r="AF132" s="484">
        <f t="shared" si="64"/>
        <v>0</v>
      </c>
      <c r="AG132" s="484">
        <f t="shared" si="64"/>
        <v>0</v>
      </c>
      <c r="AH132" s="484">
        <f t="shared" si="64"/>
        <v>0</v>
      </c>
    </row>
    <row r="133" spans="2:34" hidden="1" x14ac:dyDescent="0.2">
      <c r="B133" s="483"/>
      <c r="C133" s="482"/>
    </row>
    <row r="134" spans="2:34" hidden="1" x14ac:dyDescent="0.2">
      <c r="B134" s="483"/>
      <c r="C134" s="485" t="s">
        <v>340</v>
      </c>
      <c r="D134" s="486">
        <f>IF(MAX(D118:D121,D127:D132)&gt;6,2,0)</f>
        <v>0</v>
      </c>
      <c r="E134" s="486">
        <f t="shared" ref="E134:AH134" si="65">IF(MAX(E118:E121,E127:E132)&gt;6,2,0)</f>
        <v>0</v>
      </c>
      <c r="F134" s="486">
        <f t="shared" si="65"/>
        <v>0</v>
      </c>
      <c r="G134" s="486">
        <f t="shared" si="65"/>
        <v>0</v>
      </c>
      <c r="H134" s="486">
        <f t="shared" si="65"/>
        <v>0</v>
      </c>
      <c r="I134" s="486">
        <f t="shared" si="65"/>
        <v>0</v>
      </c>
      <c r="J134" s="486">
        <f t="shared" si="65"/>
        <v>0</v>
      </c>
      <c r="K134" s="486">
        <f t="shared" si="65"/>
        <v>0</v>
      </c>
      <c r="L134" s="486">
        <f t="shared" si="65"/>
        <v>0</v>
      </c>
      <c r="M134" s="486">
        <f t="shared" si="65"/>
        <v>0</v>
      </c>
      <c r="N134" s="486">
        <f t="shared" si="65"/>
        <v>0</v>
      </c>
      <c r="O134" s="486">
        <f t="shared" si="65"/>
        <v>0</v>
      </c>
      <c r="P134" s="486">
        <f t="shared" si="65"/>
        <v>0</v>
      </c>
      <c r="Q134" s="486">
        <f t="shared" si="65"/>
        <v>0</v>
      </c>
      <c r="R134" s="486">
        <f t="shared" si="65"/>
        <v>0</v>
      </c>
      <c r="S134" s="486">
        <f t="shared" si="65"/>
        <v>0</v>
      </c>
      <c r="T134" s="486">
        <f t="shared" si="65"/>
        <v>0</v>
      </c>
      <c r="U134" s="486">
        <f t="shared" si="65"/>
        <v>0</v>
      </c>
      <c r="V134" s="486">
        <f t="shared" si="65"/>
        <v>0</v>
      </c>
      <c r="W134" s="486">
        <f t="shared" si="65"/>
        <v>0</v>
      </c>
      <c r="X134" s="486">
        <f t="shared" si="65"/>
        <v>0</v>
      </c>
      <c r="Y134" s="486">
        <f t="shared" si="65"/>
        <v>0</v>
      </c>
      <c r="Z134" s="486">
        <f t="shared" si="65"/>
        <v>0</v>
      </c>
      <c r="AA134" s="486">
        <f t="shared" si="65"/>
        <v>0</v>
      </c>
      <c r="AB134" s="486">
        <f t="shared" si="65"/>
        <v>0</v>
      </c>
      <c r="AC134" s="486">
        <f t="shared" si="65"/>
        <v>0</v>
      </c>
      <c r="AD134" s="486">
        <f t="shared" si="65"/>
        <v>0</v>
      </c>
      <c r="AE134" s="486">
        <f t="shared" si="65"/>
        <v>0</v>
      </c>
      <c r="AF134" s="486">
        <f t="shared" si="65"/>
        <v>0</v>
      </c>
      <c r="AG134" s="486">
        <f t="shared" si="65"/>
        <v>0</v>
      </c>
      <c r="AH134" s="486">
        <f t="shared" si="65"/>
        <v>0</v>
      </c>
    </row>
    <row r="135" spans="2:34" hidden="1" x14ac:dyDescent="0.2"/>
    <row r="136" spans="2:34" hidden="1" x14ac:dyDescent="0.2"/>
    <row r="137" spans="2:34" hidden="1" x14ac:dyDescent="0.2"/>
    <row r="138" spans="2:34" hidden="1" x14ac:dyDescent="0.2"/>
    <row r="139" spans="2:34" hidden="1" x14ac:dyDescent="0.2"/>
  </sheetData>
  <sheetProtection sheet="1" selectLockedCells="1"/>
  <mergeCells count="16">
    <mergeCell ref="AK31:AK35"/>
    <mergeCell ref="B36:C36"/>
    <mergeCell ref="B8:C8"/>
    <mergeCell ref="B9:C9"/>
    <mergeCell ref="B3:C4"/>
    <mergeCell ref="B5:C5"/>
    <mergeCell ref="B6:C6"/>
    <mergeCell ref="B7:C7"/>
    <mergeCell ref="AK27:AK30"/>
    <mergeCell ref="B10:C10"/>
    <mergeCell ref="B12:C12"/>
    <mergeCell ref="B13:C13"/>
    <mergeCell ref="C14:C17"/>
    <mergeCell ref="AK20:AK21"/>
    <mergeCell ref="AK22:AK26"/>
    <mergeCell ref="B11:C11"/>
  </mergeCells>
  <phoneticPr fontId="39" type="noConversion"/>
  <conditionalFormatting sqref="D36:AH36">
    <cfRule type="expression" dxfId="152" priority="160" stopIfTrue="1">
      <formula>(D$38=4)</formula>
    </cfRule>
  </conditionalFormatting>
  <conditionalFormatting sqref="D36:AH36">
    <cfRule type="expression" dxfId="151" priority="161" stopIfTrue="1">
      <formula>(D$38=1)</formula>
    </cfRule>
  </conditionalFormatting>
  <conditionalFormatting sqref="AF3:AH4">
    <cfRule type="expression" dxfId="150" priority="77" stopIfTrue="1">
      <formula>(AF$38=4)</formula>
    </cfRule>
  </conditionalFormatting>
  <conditionalFormatting sqref="AF3:AH4">
    <cfRule type="expression" dxfId="149" priority="76">
      <formula>(AF$38=1)</formula>
    </cfRule>
  </conditionalFormatting>
  <conditionalFormatting sqref="AF3:AH4">
    <cfRule type="expression" dxfId="148" priority="75">
      <formula>AND(AF$38=0,AF$3=TODAY())</formula>
    </cfRule>
  </conditionalFormatting>
  <conditionalFormatting sqref="AF20:AH35 AF5:AH12">
    <cfRule type="expression" dxfId="147" priority="68">
      <formula>(AF$38=1)</formula>
    </cfRule>
  </conditionalFormatting>
  <conditionalFormatting sqref="AF5:AH10">
    <cfRule type="expression" dxfId="146" priority="71">
      <formula>(AF106=3)</formula>
    </cfRule>
    <cfRule type="expression" dxfId="145" priority="72">
      <formula>(AF106=2)</formula>
    </cfRule>
  </conditionalFormatting>
  <conditionalFormatting sqref="AF13:AH13">
    <cfRule type="expression" dxfId="144" priority="69">
      <formula>(AF114=3)</formula>
    </cfRule>
    <cfRule type="expression" dxfId="143" priority="70">
      <formula>(AF114=2)</formula>
    </cfRule>
    <cfRule type="expression" dxfId="142" priority="73">
      <formula>(AF114=1)</formula>
    </cfRule>
  </conditionalFormatting>
  <conditionalFormatting sqref="AF5:AH12">
    <cfRule type="expression" dxfId="141" priority="74">
      <formula>OR(AND(AF106=1,AF89=0),AF89=1)</formula>
    </cfRule>
  </conditionalFormatting>
  <conditionalFormatting sqref="AF3:AH15 AF19:AH35 AF17:AH17">
    <cfRule type="expression" dxfId="140" priority="65" stopIfTrue="1">
      <formula>(AF$82=0)</formula>
    </cfRule>
  </conditionalFormatting>
  <conditionalFormatting sqref="D3:AE15 D19:AE35 D17:AE17">
    <cfRule type="expression" dxfId="139" priority="30" stopIfTrue="1">
      <formula>(D$82=0)</formula>
    </cfRule>
  </conditionalFormatting>
  <conditionalFormatting sqref="D3:AE4">
    <cfRule type="expression" dxfId="138" priority="29">
      <formula>AND(D$38=0,D$3=TODAY())</formula>
    </cfRule>
  </conditionalFormatting>
  <conditionalFormatting sqref="D5:AE12">
    <cfRule type="expression" dxfId="137" priority="27">
      <formula>AND(OR(AND(D100=1,D90=0),D90=1),D$82=1)</formula>
    </cfRule>
  </conditionalFormatting>
  <conditionalFormatting sqref="D3:AE12 D20:AE35">
    <cfRule type="expression" dxfId="136" priority="21">
      <formula>AND(D$38=1,D$82=1)</formula>
    </cfRule>
  </conditionalFormatting>
  <conditionalFormatting sqref="D5:AE10">
    <cfRule type="expression" dxfId="135" priority="22">
      <formula>AND(D100=3,D$82=1)</formula>
    </cfRule>
    <cfRule type="expression" dxfId="134" priority="23">
      <formula>AND(D100=2,D$82=1)</formula>
    </cfRule>
  </conditionalFormatting>
  <conditionalFormatting sqref="D13:AE13">
    <cfRule type="expression" dxfId="133" priority="24">
      <formula>AND(D87=3,D$82=1)</formula>
    </cfRule>
    <cfRule type="expression" dxfId="132" priority="25">
      <formula>AND(D87=2,D$82=1)</formula>
    </cfRule>
    <cfRule type="expression" dxfId="131" priority="26">
      <formula>AND(D87=1,D$82=1)</formula>
    </cfRule>
  </conditionalFormatting>
  <conditionalFormatting sqref="D3:AH15 D19:AH35 D17:AH17">
    <cfRule type="expression" dxfId="130" priority="19" stopIfTrue="1">
      <formula>(D$82=0)</formula>
    </cfRule>
  </conditionalFormatting>
  <conditionalFormatting sqref="D3:AH4">
    <cfRule type="expression" dxfId="129" priority="18">
      <formula>AND(D$38=0,D$3=TODAY())</formula>
    </cfRule>
  </conditionalFormatting>
  <conditionalFormatting sqref="D5:AH12">
    <cfRule type="expression" dxfId="128" priority="16">
      <formula>AND(OR(AND(D100=1,D90=0),D90=1),D$82=1)</formula>
    </cfRule>
  </conditionalFormatting>
  <conditionalFormatting sqref="D3:AH12 D20:AH35">
    <cfRule type="expression" dxfId="127" priority="10">
      <formula>AND(D$38=1,D$82=1)</formula>
    </cfRule>
  </conditionalFormatting>
  <conditionalFormatting sqref="D5:AH10">
    <cfRule type="expression" dxfId="126" priority="11">
      <formula>AND(D100=3,D$82=1)</formula>
    </cfRule>
    <cfRule type="expression" dxfId="125" priority="12">
      <formula>AND(D100=2,D$82=1)</formula>
    </cfRule>
  </conditionalFormatting>
  <conditionalFormatting sqref="D13:AH13">
    <cfRule type="expression" dxfId="124" priority="13">
      <formula>AND(D87=3,D$82=1)</formula>
    </cfRule>
    <cfRule type="expression" dxfId="123" priority="14">
      <formula>AND(D87=2,D$82=1)</formula>
    </cfRule>
    <cfRule type="expression" dxfId="122" priority="15">
      <formula>AND(D87=1,D$82=1)</formula>
    </cfRule>
  </conditionalFormatting>
  <conditionalFormatting sqref="D18:AH18">
    <cfRule type="expression" dxfId="121" priority="5" stopIfTrue="1">
      <formula>(D$82=0)</formula>
    </cfRule>
  </conditionalFormatting>
  <conditionalFormatting sqref="D18:AH18">
    <cfRule type="expression" dxfId="120" priority="3">
      <formula>(D18=C18)</formula>
    </cfRule>
    <cfRule type="expression" dxfId="119" priority="4">
      <formula>(D18&lt;-100)</formula>
    </cfRule>
  </conditionalFormatting>
  <conditionalFormatting sqref="D16:AH16">
    <cfRule type="expression" dxfId="118" priority="2" stopIfTrue="1">
      <formula>(D$82=0)</formula>
    </cfRule>
  </conditionalFormatting>
  <conditionalFormatting sqref="D16:AH16">
    <cfRule type="cellIs" dxfId="117" priority="1" operator="greaterThan">
      <formula>HT_NAZ</formula>
    </cfRule>
  </conditionalFormatting>
  <dataValidations count="1">
    <dataValidation type="time" allowBlank="1" showInputMessage="1" showErrorMessage="1" sqref="D5:AH12" xr:uid="{F3C9AD37-50AA-4752-88C7-7557AEA9223F}">
      <formula1>0</formula1>
      <formula2>0.999305555555556</formula2>
    </dataValidation>
  </dataValidations>
  <printOptions horizontalCentered="1" verticalCentered="1"/>
  <pageMargins left="0.19685039370078741" right="0.19685039370078741" top="0.39370078740157483" bottom="0.19685039370078741" header="0.31496062992125984" footer="0.19685039370078741"/>
  <pageSetup paperSize="9" scale="53" orientation="landscape" horizontalDpi="4294967292" r:id="rId1"/>
  <headerFooter alignWithMargins="0">
    <oddHeader>&amp;C&amp;12Monatsabrechnung   &amp;A</oddHeader>
    <oddFooter>&amp;C&amp;12&amp;D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5">
    <tabColor theme="9" tint="0.39997558519241921"/>
    <pageSetUpPr fitToPage="1"/>
  </sheetPr>
  <dimension ref="A1:AN139"/>
  <sheetViews>
    <sheetView showGridLines="0" topLeftCell="B1" zoomScale="80" workbookViewId="0">
      <pane xSplit="2" ySplit="4" topLeftCell="D5" activePane="bottomRight" state="frozen"/>
      <selection activeCell="D5" sqref="D5"/>
      <selection pane="topRight" activeCell="D5" sqref="D5"/>
      <selection pane="bottomLeft" activeCell="D5" sqref="D5"/>
      <selection pane="bottomRight" activeCell="E5" sqref="E5"/>
    </sheetView>
  </sheetViews>
  <sheetFormatPr baseColWidth="10" defaultRowHeight="12.75" x14ac:dyDescent="0.2"/>
  <cols>
    <col min="1" max="1" width="1.42578125" style="1" hidden="1" customWidth="1"/>
    <col min="2" max="2" width="29" style="5" customWidth="1"/>
    <col min="3" max="3" width="9.42578125" style="1" customWidth="1"/>
    <col min="4" max="34" width="7" style="1" customWidth="1"/>
    <col min="35" max="36" width="9.140625" style="1" customWidth="1"/>
    <col min="37" max="37" width="13.5703125" style="3" customWidth="1"/>
    <col min="38" max="16384" width="11.42578125" style="1"/>
  </cols>
  <sheetData>
    <row r="1" spans="1:40" ht="30" customHeight="1" thickBot="1" x14ac:dyDescent="0.25">
      <c r="A1" s="111">
        <v>12</v>
      </c>
      <c r="B1" s="227">
        <f>DATEVALUE("1."&amp;A1&amp;"."&amp;SL_Jahr)</f>
        <v>45627</v>
      </c>
      <c r="C1" s="228">
        <f>SL_Jahr</f>
        <v>2024</v>
      </c>
      <c r="D1" s="229" t="str">
        <f>B_Gde</f>
        <v>Gde:</v>
      </c>
      <c r="E1" s="230">
        <f>SL_Gemeinde</f>
        <v>0</v>
      </c>
      <c r="F1" s="150"/>
      <c r="G1" s="150"/>
      <c r="H1" s="150"/>
      <c r="I1" s="150"/>
      <c r="J1" s="150"/>
      <c r="K1" s="150"/>
      <c r="L1" s="150"/>
      <c r="M1" s="150"/>
      <c r="N1" s="150"/>
      <c r="O1" s="150"/>
      <c r="P1" s="150"/>
      <c r="Q1" s="150"/>
      <c r="R1" s="231"/>
      <c r="S1" s="232"/>
      <c r="T1" s="233" t="str">
        <f>B_Schule</f>
        <v>Schule:</v>
      </c>
      <c r="U1" s="230">
        <f>SL_Schule</f>
        <v>0</v>
      </c>
      <c r="V1" s="150"/>
      <c r="W1" s="150"/>
      <c r="X1" s="150"/>
      <c r="Y1" s="150"/>
      <c r="Z1" s="150"/>
      <c r="AA1" s="150"/>
      <c r="AB1" s="150"/>
      <c r="AC1" s="150"/>
      <c r="AD1" s="150"/>
      <c r="AE1" s="234"/>
      <c r="AF1" s="150"/>
      <c r="AG1" s="150"/>
      <c r="AH1" s="232"/>
      <c r="AI1"/>
      <c r="AJ1" s="138" t="str">
        <f>HYPERLINK(VSA_HELPLINK,"i")</f>
        <v>i</v>
      </c>
      <c r="AK1" s="57"/>
      <c r="AL1" s="56"/>
      <c r="AM1"/>
      <c r="AN1"/>
    </row>
    <row r="2" spans="1:40" s="3" customFormat="1" ht="30" customHeight="1" thickBot="1" x14ac:dyDescent="0.25">
      <c r="A2" s="111">
        <f>VLOOKUP(A1,Monatsenden,2)</f>
        <v>45657</v>
      </c>
      <c r="B2" s="235" t="str">
        <f>B_Bg</f>
        <v>BG:</v>
      </c>
      <c r="C2" s="236">
        <f>VLOOKUP(B1,VSA_Kalender,13)</f>
        <v>1</v>
      </c>
      <c r="D2" s="237" t="str">
        <f>B_Name</f>
        <v>Name:</v>
      </c>
      <c r="E2" s="238">
        <f>SL_Name</f>
        <v>0</v>
      </c>
      <c r="F2" s="239"/>
      <c r="G2" s="239"/>
      <c r="H2" s="239"/>
      <c r="I2" s="239"/>
      <c r="J2" s="239"/>
      <c r="K2" s="239"/>
      <c r="L2" s="239"/>
      <c r="M2" s="239"/>
      <c r="N2" s="239"/>
      <c r="O2" s="239"/>
      <c r="P2" s="239"/>
      <c r="Q2" s="239"/>
      <c r="R2" s="240"/>
      <c r="S2" s="241"/>
      <c r="T2" s="241"/>
      <c r="U2" s="242"/>
      <c r="V2" s="242"/>
      <c r="W2" s="242"/>
      <c r="X2" s="242"/>
      <c r="Y2" s="242"/>
      <c r="Z2" s="242"/>
      <c r="AA2" s="242"/>
      <c r="AB2" s="242"/>
      <c r="AC2" s="242"/>
      <c r="AD2" s="242"/>
      <c r="AE2" s="242"/>
      <c r="AF2" s="242"/>
      <c r="AG2" s="242"/>
      <c r="AH2" s="243"/>
      <c r="AK2" s="58"/>
      <c r="AL2" s="56"/>
      <c r="AM2"/>
      <c r="AN2"/>
    </row>
    <row r="3" spans="1:40" s="3" customFormat="1" ht="17.25" customHeight="1" x14ac:dyDescent="0.2">
      <c r="A3" s="112"/>
      <c r="B3" s="821" t="str">
        <f>Zerf_Version</f>
        <v>Version VSA 5.05</v>
      </c>
      <c r="C3" s="822"/>
      <c r="D3" s="120">
        <f>DATE($C$1,MONTH($B$1),D$4)</f>
        <v>45627</v>
      </c>
      <c r="E3" s="121">
        <f t="shared" ref="E3:AE3" si="0">DATE($C$1,MONTH($B$1),E$4)</f>
        <v>45628</v>
      </c>
      <c r="F3" s="121">
        <f t="shared" si="0"/>
        <v>45629</v>
      </c>
      <c r="G3" s="121">
        <f t="shared" si="0"/>
        <v>45630</v>
      </c>
      <c r="H3" s="121">
        <f t="shared" si="0"/>
        <v>45631</v>
      </c>
      <c r="I3" s="121">
        <f t="shared" si="0"/>
        <v>45632</v>
      </c>
      <c r="J3" s="121">
        <f t="shared" si="0"/>
        <v>45633</v>
      </c>
      <c r="K3" s="121">
        <f t="shared" si="0"/>
        <v>45634</v>
      </c>
      <c r="L3" s="121">
        <f t="shared" si="0"/>
        <v>45635</v>
      </c>
      <c r="M3" s="121">
        <f t="shared" si="0"/>
        <v>45636</v>
      </c>
      <c r="N3" s="121">
        <f t="shared" si="0"/>
        <v>45637</v>
      </c>
      <c r="O3" s="121">
        <f t="shared" si="0"/>
        <v>45638</v>
      </c>
      <c r="P3" s="121">
        <f t="shared" si="0"/>
        <v>45639</v>
      </c>
      <c r="Q3" s="121">
        <f t="shared" si="0"/>
        <v>45640</v>
      </c>
      <c r="R3" s="121">
        <f t="shared" si="0"/>
        <v>45641</v>
      </c>
      <c r="S3" s="121">
        <f t="shared" si="0"/>
        <v>45642</v>
      </c>
      <c r="T3" s="121">
        <f t="shared" si="0"/>
        <v>45643</v>
      </c>
      <c r="U3" s="121">
        <f t="shared" si="0"/>
        <v>45644</v>
      </c>
      <c r="V3" s="121">
        <f t="shared" si="0"/>
        <v>45645</v>
      </c>
      <c r="W3" s="121">
        <f t="shared" si="0"/>
        <v>45646</v>
      </c>
      <c r="X3" s="121">
        <f t="shared" si="0"/>
        <v>45647</v>
      </c>
      <c r="Y3" s="121">
        <f t="shared" si="0"/>
        <v>45648</v>
      </c>
      <c r="Z3" s="121">
        <f t="shared" si="0"/>
        <v>45649</v>
      </c>
      <c r="AA3" s="121">
        <f t="shared" si="0"/>
        <v>45650</v>
      </c>
      <c r="AB3" s="121">
        <f t="shared" si="0"/>
        <v>45651</v>
      </c>
      <c r="AC3" s="121">
        <f t="shared" si="0"/>
        <v>45652</v>
      </c>
      <c r="AD3" s="121">
        <f t="shared" si="0"/>
        <v>45653</v>
      </c>
      <c r="AE3" s="121">
        <f t="shared" si="0"/>
        <v>45654</v>
      </c>
      <c r="AF3" s="121">
        <f>IF(MONTH(DATE($C$1,MONTH($B$1),AF$37))&gt;MONTH($B$1),"",DATE($C$1,MONTH($B$1),AF$4))</f>
        <v>45655</v>
      </c>
      <c r="AG3" s="121">
        <f>IF(MONTH(DATE($C$1,MONTH($B$1),AG$37))&gt;MONTH($B$1),"",DATE($C$1,MONTH($B$1),AG$4))</f>
        <v>45656</v>
      </c>
      <c r="AH3" s="316">
        <f>IF(MONTH(DATE($C$1,MONTH($B$1),AH$37))&gt;MONTH($B$1),"",DATE($C$1,MONTH($B$1),AH$4))</f>
        <v>45657</v>
      </c>
      <c r="AI3" s="319"/>
      <c r="AK3" s="58"/>
      <c r="AL3" s="56"/>
      <c r="AM3"/>
      <c r="AN3"/>
    </row>
    <row r="4" spans="1:40" s="3" customFormat="1" ht="19.7" customHeight="1" thickBot="1" x14ac:dyDescent="0.25">
      <c r="A4" s="113"/>
      <c r="B4" s="823"/>
      <c r="C4" s="824"/>
      <c r="D4" s="119">
        <f t="shared" ref="D4:AE4" si="1">IF(MONTH(DATE($C$1,MONTH($B$1),D$37))&gt;MONTH($B$1),"",D37)</f>
        <v>1</v>
      </c>
      <c r="E4" s="119">
        <f t="shared" si="1"/>
        <v>2</v>
      </c>
      <c r="F4" s="119">
        <f t="shared" si="1"/>
        <v>3</v>
      </c>
      <c r="G4" s="119">
        <f t="shared" si="1"/>
        <v>4</v>
      </c>
      <c r="H4" s="119">
        <f t="shared" si="1"/>
        <v>5</v>
      </c>
      <c r="I4" s="119">
        <f t="shared" si="1"/>
        <v>6</v>
      </c>
      <c r="J4" s="119">
        <f t="shared" si="1"/>
        <v>7</v>
      </c>
      <c r="K4" s="119">
        <f t="shared" si="1"/>
        <v>8</v>
      </c>
      <c r="L4" s="119">
        <f t="shared" si="1"/>
        <v>9</v>
      </c>
      <c r="M4" s="119">
        <f t="shared" si="1"/>
        <v>10</v>
      </c>
      <c r="N4" s="119">
        <f t="shared" si="1"/>
        <v>11</v>
      </c>
      <c r="O4" s="119">
        <f t="shared" si="1"/>
        <v>12</v>
      </c>
      <c r="P4" s="119">
        <f t="shared" si="1"/>
        <v>13</v>
      </c>
      <c r="Q4" s="119">
        <f t="shared" si="1"/>
        <v>14</v>
      </c>
      <c r="R4" s="119">
        <f t="shared" si="1"/>
        <v>15</v>
      </c>
      <c r="S4" s="119">
        <f t="shared" si="1"/>
        <v>16</v>
      </c>
      <c r="T4" s="119">
        <f t="shared" si="1"/>
        <v>17</v>
      </c>
      <c r="U4" s="119">
        <f t="shared" si="1"/>
        <v>18</v>
      </c>
      <c r="V4" s="119">
        <f t="shared" si="1"/>
        <v>19</v>
      </c>
      <c r="W4" s="119">
        <f t="shared" si="1"/>
        <v>20</v>
      </c>
      <c r="X4" s="119">
        <f t="shared" si="1"/>
        <v>21</v>
      </c>
      <c r="Y4" s="119">
        <f t="shared" si="1"/>
        <v>22</v>
      </c>
      <c r="Z4" s="119">
        <f t="shared" si="1"/>
        <v>23</v>
      </c>
      <c r="AA4" s="119">
        <f t="shared" si="1"/>
        <v>24</v>
      </c>
      <c r="AB4" s="119">
        <f t="shared" si="1"/>
        <v>25</v>
      </c>
      <c r="AC4" s="119">
        <f t="shared" si="1"/>
        <v>26</v>
      </c>
      <c r="AD4" s="119">
        <f t="shared" si="1"/>
        <v>27</v>
      </c>
      <c r="AE4" s="119">
        <f t="shared" si="1"/>
        <v>28</v>
      </c>
      <c r="AF4" s="119">
        <f>IF(MONTH(DATE($C$1,MONTH($B$1),AF$37))&gt;MONTH($B$1),"",AF37)</f>
        <v>29</v>
      </c>
      <c r="AG4" s="119">
        <f>IF(MONTH(DATE($C$1,MONTH($B$1),AG$37))&gt;MONTH($B$1),"",AG37)</f>
        <v>30</v>
      </c>
      <c r="AH4" s="317">
        <f>IF(MONTH(DATE($C$1,MONTH($B$1),AH$37))&gt;MONTH($B$1),"",AH37)</f>
        <v>31</v>
      </c>
      <c r="AI4" s="319"/>
      <c r="AJ4" s="122"/>
      <c r="AK4" s="58"/>
      <c r="AL4" s="56"/>
      <c r="AM4"/>
      <c r="AN4"/>
    </row>
    <row r="5" spans="1:40" s="3" customFormat="1" ht="22.7" customHeight="1" x14ac:dyDescent="0.2">
      <c r="A5" s="113"/>
      <c r="B5" s="828" t="s">
        <v>274</v>
      </c>
      <c r="C5" s="829"/>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398"/>
      <c r="AI5" s="319"/>
      <c r="AJ5" s="122"/>
      <c r="AK5" s="58"/>
      <c r="AL5" s="56"/>
      <c r="AM5" s="10"/>
      <c r="AN5"/>
    </row>
    <row r="6" spans="1:40" s="3" customFormat="1" ht="22.7" customHeight="1" x14ac:dyDescent="0.2">
      <c r="A6" s="113"/>
      <c r="B6" s="830" t="s">
        <v>275</v>
      </c>
      <c r="C6" s="831"/>
      <c r="D6" s="397"/>
      <c r="E6" s="397"/>
      <c r="F6" s="397"/>
      <c r="G6" s="397"/>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8"/>
      <c r="AI6" s="319"/>
      <c r="AJ6" s="122"/>
      <c r="AK6" s="58"/>
      <c r="AL6" s="56"/>
      <c r="AM6"/>
      <c r="AN6"/>
    </row>
    <row r="7" spans="1:40" s="3" customFormat="1" ht="22.7" customHeight="1" x14ac:dyDescent="0.2">
      <c r="A7" s="114"/>
      <c r="B7" s="828" t="s">
        <v>274</v>
      </c>
      <c r="C7" s="829"/>
      <c r="D7" s="397"/>
      <c r="E7" s="397"/>
      <c r="F7" s="397"/>
      <c r="G7" s="397"/>
      <c r="H7" s="397"/>
      <c r="I7" s="397"/>
      <c r="J7" s="397"/>
      <c r="K7" s="397"/>
      <c r="L7" s="397"/>
      <c r="M7" s="397"/>
      <c r="N7" s="397"/>
      <c r="O7" s="397"/>
      <c r="P7" s="397"/>
      <c r="Q7" s="397"/>
      <c r="R7" s="397"/>
      <c r="S7" s="397"/>
      <c r="T7" s="397"/>
      <c r="U7" s="397"/>
      <c r="V7" s="397"/>
      <c r="W7" s="397"/>
      <c r="X7" s="397"/>
      <c r="Y7" s="397"/>
      <c r="Z7" s="397"/>
      <c r="AA7" s="397"/>
      <c r="AB7" s="397"/>
      <c r="AC7" s="397"/>
      <c r="AD7" s="397"/>
      <c r="AE7" s="397"/>
      <c r="AF7" s="397"/>
      <c r="AG7" s="397"/>
      <c r="AH7" s="398"/>
      <c r="AI7" s="319"/>
      <c r="AJ7" s="122"/>
      <c r="AK7" s="58"/>
      <c r="AL7" s="56"/>
      <c r="AM7"/>
      <c r="AN7"/>
    </row>
    <row r="8" spans="1:40" s="3" customFormat="1" ht="22.7" customHeight="1" x14ac:dyDescent="0.2">
      <c r="A8" s="113"/>
      <c r="B8" s="830" t="s">
        <v>275</v>
      </c>
      <c r="C8" s="831"/>
      <c r="D8" s="397"/>
      <c r="E8" s="397"/>
      <c r="F8" s="397"/>
      <c r="G8" s="397"/>
      <c r="H8" s="397"/>
      <c r="I8" s="397"/>
      <c r="J8" s="397"/>
      <c r="K8" s="397"/>
      <c r="L8" s="397"/>
      <c r="M8" s="397"/>
      <c r="N8" s="397"/>
      <c r="O8" s="397"/>
      <c r="P8" s="397"/>
      <c r="Q8" s="397"/>
      <c r="R8" s="397"/>
      <c r="S8" s="397"/>
      <c r="T8" s="397"/>
      <c r="U8" s="397"/>
      <c r="V8" s="397"/>
      <c r="W8" s="397"/>
      <c r="X8" s="397"/>
      <c r="Y8" s="397"/>
      <c r="Z8" s="397"/>
      <c r="AA8" s="397"/>
      <c r="AB8" s="397"/>
      <c r="AC8" s="397"/>
      <c r="AD8" s="397"/>
      <c r="AE8" s="397"/>
      <c r="AF8" s="397"/>
      <c r="AG8" s="397"/>
      <c r="AH8" s="398"/>
      <c r="AI8" s="319"/>
      <c r="AJ8" s="122"/>
      <c r="AK8" s="59"/>
      <c r="AL8" s="56"/>
      <c r="AM8" s="32"/>
      <c r="AN8" s="32"/>
    </row>
    <row r="9" spans="1:40" s="3" customFormat="1" ht="22.7" customHeight="1" x14ac:dyDescent="0.2">
      <c r="A9" s="113"/>
      <c r="B9" s="828" t="s">
        <v>274</v>
      </c>
      <c r="C9" s="829"/>
      <c r="D9" s="397"/>
      <c r="E9" s="397"/>
      <c r="F9" s="397"/>
      <c r="G9" s="397"/>
      <c r="H9" s="397"/>
      <c r="I9" s="397"/>
      <c r="J9" s="397"/>
      <c r="K9" s="397"/>
      <c r="L9" s="397"/>
      <c r="M9" s="397"/>
      <c r="N9" s="397"/>
      <c r="O9" s="397"/>
      <c r="P9" s="397"/>
      <c r="Q9" s="397"/>
      <c r="R9" s="397"/>
      <c r="S9" s="397"/>
      <c r="T9" s="397"/>
      <c r="U9" s="397"/>
      <c r="V9" s="397"/>
      <c r="W9" s="397"/>
      <c r="X9" s="397"/>
      <c r="Y9" s="397"/>
      <c r="Z9" s="397"/>
      <c r="AA9" s="397"/>
      <c r="AB9" s="397"/>
      <c r="AC9" s="397"/>
      <c r="AD9" s="397"/>
      <c r="AE9" s="397"/>
      <c r="AF9" s="397"/>
      <c r="AG9" s="397"/>
      <c r="AH9" s="398"/>
      <c r="AI9" s="319"/>
      <c r="AJ9" s="123"/>
      <c r="AK9" s="60"/>
      <c r="AL9" s="46"/>
      <c r="AM9"/>
      <c r="AN9"/>
    </row>
    <row r="10" spans="1:40" s="3" customFormat="1" ht="22.7" customHeight="1" x14ac:dyDescent="0.2">
      <c r="A10" s="113"/>
      <c r="B10" s="830" t="s">
        <v>275</v>
      </c>
      <c r="C10" s="831"/>
      <c r="D10" s="397"/>
      <c r="E10" s="397"/>
      <c r="F10" s="397"/>
      <c r="G10" s="397"/>
      <c r="H10" s="397"/>
      <c r="I10" s="397"/>
      <c r="J10" s="397"/>
      <c r="K10" s="397"/>
      <c r="L10" s="397"/>
      <c r="M10" s="397"/>
      <c r="N10" s="397"/>
      <c r="O10" s="397"/>
      <c r="P10" s="397"/>
      <c r="Q10" s="397"/>
      <c r="R10" s="397"/>
      <c r="S10" s="397"/>
      <c r="T10" s="397"/>
      <c r="U10" s="397"/>
      <c r="V10" s="397"/>
      <c r="W10" s="397"/>
      <c r="X10" s="397"/>
      <c r="Y10" s="397"/>
      <c r="Z10" s="397"/>
      <c r="AA10" s="397"/>
      <c r="AB10" s="397"/>
      <c r="AC10" s="397"/>
      <c r="AD10" s="397"/>
      <c r="AE10" s="397"/>
      <c r="AF10" s="397"/>
      <c r="AG10" s="397"/>
      <c r="AH10" s="398"/>
      <c r="AI10" s="319"/>
      <c r="AJ10" s="123"/>
      <c r="AK10" s="70"/>
      <c r="AL10" s="46"/>
      <c r="AM10"/>
      <c r="AN10"/>
    </row>
    <row r="11" spans="1:40" s="3" customFormat="1" ht="22.7" customHeight="1" x14ac:dyDescent="0.2">
      <c r="A11" s="113"/>
      <c r="B11" s="828" t="s">
        <v>274</v>
      </c>
      <c r="C11" s="829"/>
      <c r="D11" s="397"/>
      <c r="E11" s="397"/>
      <c r="F11" s="397"/>
      <c r="G11" s="397"/>
      <c r="H11" s="397"/>
      <c r="I11" s="397"/>
      <c r="J11" s="397"/>
      <c r="K11" s="397"/>
      <c r="L11" s="397"/>
      <c r="M11" s="397"/>
      <c r="N11" s="397"/>
      <c r="O11" s="397"/>
      <c r="P11" s="397"/>
      <c r="Q11" s="397"/>
      <c r="R11" s="397"/>
      <c r="S11" s="397"/>
      <c r="T11" s="397"/>
      <c r="U11" s="397"/>
      <c r="V11" s="397"/>
      <c r="W11" s="397"/>
      <c r="X11" s="397"/>
      <c r="Y11" s="397"/>
      <c r="Z11" s="397"/>
      <c r="AA11" s="397"/>
      <c r="AB11" s="397"/>
      <c r="AC11" s="397"/>
      <c r="AD11" s="397"/>
      <c r="AE11" s="397"/>
      <c r="AF11" s="397"/>
      <c r="AG11" s="397"/>
      <c r="AH11" s="398"/>
      <c r="AI11" s="319"/>
      <c r="AJ11" s="80"/>
      <c r="AK11" s="58"/>
      <c r="AL11" s="56"/>
      <c r="AM11" s="10"/>
      <c r="AN11"/>
    </row>
    <row r="12" spans="1:40" s="3" customFormat="1" ht="22.7" customHeight="1" x14ac:dyDescent="0.2">
      <c r="A12" s="113"/>
      <c r="B12" s="830" t="s">
        <v>275</v>
      </c>
      <c r="C12" s="831"/>
      <c r="D12" s="397"/>
      <c r="E12" s="397"/>
      <c r="F12" s="397"/>
      <c r="G12" s="397"/>
      <c r="H12" s="397"/>
      <c r="I12" s="397"/>
      <c r="J12" s="397"/>
      <c r="K12" s="397"/>
      <c r="L12" s="397"/>
      <c r="M12" s="397"/>
      <c r="N12" s="397"/>
      <c r="O12" s="397"/>
      <c r="P12" s="397"/>
      <c r="Q12" s="397"/>
      <c r="R12" s="397"/>
      <c r="S12" s="397"/>
      <c r="T12" s="397"/>
      <c r="U12" s="397"/>
      <c r="V12" s="397"/>
      <c r="W12" s="397"/>
      <c r="X12" s="397"/>
      <c r="Y12" s="397"/>
      <c r="Z12" s="397"/>
      <c r="AA12" s="397"/>
      <c r="AB12" s="397"/>
      <c r="AC12" s="397"/>
      <c r="AD12" s="397"/>
      <c r="AE12" s="397"/>
      <c r="AF12" s="397"/>
      <c r="AG12" s="397"/>
      <c r="AH12" s="398"/>
      <c r="AI12" s="319"/>
      <c r="AJ12" s="80"/>
      <c r="AK12" s="58"/>
      <c r="AL12" s="56"/>
      <c r="AM12" s="10"/>
      <c r="AN12"/>
    </row>
    <row r="13" spans="1:40" s="3" customFormat="1" ht="22.7" customHeight="1" thickBot="1" x14ac:dyDescent="0.25">
      <c r="A13" s="115"/>
      <c r="B13" s="797" t="str">
        <f>B_PrZeit</f>
        <v>Präsenzzeit</v>
      </c>
      <c r="C13" s="790"/>
      <c r="D13" s="315">
        <f t="shared" ref="D13:AH13" si="2">24*(D6-D5+D8-D7+D10-D9+D12-D11)*D88</f>
        <v>0</v>
      </c>
      <c r="E13" s="315">
        <f t="shared" si="2"/>
        <v>0</v>
      </c>
      <c r="F13" s="315">
        <f t="shared" si="2"/>
        <v>0</v>
      </c>
      <c r="G13" s="315">
        <f t="shared" si="2"/>
        <v>0</v>
      </c>
      <c r="H13" s="315">
        <f t="shared" si="2"/>
        <v>0</v>
      </c>
      <c r="I13" s="315">
        <f t="shared" si="2"/>
        <v>0</v>
      </c>
      <c r="J13" s="315">
        <f t="shared" si="2"/>
        <v>0</v>
      </c>
      <c r="K13" s="315">
        <f t="shared" si="2"/>
        <v>0</v>
      </c>
      <c r="L13" s="315">
        <f t="shared" si="2"/>
        <v>0</v>
      </c>
      <c r="M13" s="315">
        <f t="shared" si="2"/>
        <v>0</v>
      </c>
      <c r="N13" s="315">
        <f t="shared" si="2"/>
        <v>0</v>
      </c>
      <c r="O13" s="315">
        <f t="shared" si="2"/>
        <v>0</v>
      </c>
      <c r="P13" s="315">
        <f t="shared" si="2"/>
        <v>0</v>
      </c>
      <c r="Q13" s="315">
        <f t="shared" si="2"/>
        <v>0</v>
      </c>
      <c r="R13" s="315">
        <f t="shared" si="2"/>
        <v>0</v>
      </c>
      <c r="S13" s="315">
        <f t="shared" si="2"/>
        <v>0</v>
      </c>
      <c r="T13" s="315">
        <f t="shared" si="2"/>
        <v>0</v>
      </c>
      <c r="U13" s="315">
        <f t="shared" si="2"/>
        <v>0</v>
      </c>
      <c r="V13" s="315">
        <f t="shared" si="2"/>
        <v>0</v>
      </c>
      <c r="W13" s="315">
        <f t="shared" si="2"/>
        <v>0</v>
      </c>
      <c r="X13" s="315">
        <f t="shared" si="2"/>
        <v>0</v>
      </c>
      <c r="Y13" s="315">
        <f t="shared" si="2"/>
        <v>0</v>
      </c>
      <c r="Z13" s="315">
        <f t="shared" si="2"/>
        <v>0</v>
      </c>
      <c r="AA13" s="315">
        <f t="shared" si="2"/>
        <v>0</v>
      </c>
      <c r="AB13" s="315">
        <f t="shared" si="2"/>
        <v>0</v>
      </c>
      <c r="AC13" s="315">
        <f t="shared" si="2"/>
        <v>0</v>
      </c>
      <c r="AD13" s="315">
        <f t="shared" si="2"/>
        <v>0</v>
      </c>
      <c r="AE13" s="315">
        <f t="shared" si="2"/>
        <v>0</v>
      </c>
      <c r="AF13" s="315">
        <f t="shared" si="2"/>
        <v>0</v>
      </c>
      <c r="AG13" s="315">
        <f t="shared" si="2"/>
        <v>0</v>
      </c>
      <c r="AH13" s="318">
        <f t="shared" si="2"/>
        <v>0</v>
      </c>
      <c r="AI13" s="320"/>
      <c r="AJ13" s="110"/>
      <c r="AK13" s="58"/>
      <c r="AL13" s="56"/>
      <c r="AM13" s="10"/>
      <c r="AN13"/>
    </row>
    <row r="14" spans="1:40" s="2" customFormat="1" ht="22.7" customHeight="1" x14ac:dyDescent="0.2">
      <c r="A14" s="116"/>
      <c r="B14" s="352" t="str">
        <f>B_TotalAZist</f>
        <v>Total Arbeitszeit (IST)</v>
      </c>
      <c r="C14" s="825" t="str">
        <f>B_Utraege</f>
        <v>&lt;&lt;&lt;  Überträge
&amp; Jahresanspruch</v>
      </c>
      <c r="D14" s="350">
        <f>IF(D13+D35&gt;=D15,D13+D35,MIN(D13+D35+SUM(D20,D22:D34),IF(D15&lt;0,0,D15)))*D84</f>
        <v>0</v>
      </c>
      <c r="E14" s="350">
        <f t="shared" ref="E14:AH14" si="3">IF(E13+E35&gt;=E15,E13+E35,MIN(E13+E35+SUM(E20,E22:E34),IF(E15&lt;0,0,E15)))*E84</f>
        <v>0</v>
      </c>
      <c r="F14" s="350">
        <f t="shared" si="3"/>
        <v>0</v>
      </c>
      <c r="G14" s="350">
        <f t="shared" si="3"/>
        <v>0</v>
      </c>
      <c r="H14" s="350">
        <f t="shared" si="3"/>
        <v>0</v>
      </c>
      <c r="I14" s="350">
        <f t="shared" si="3"/>
        <v>0</v>
      </c>
      <c r="J14" s="350">
        <f t="shared" si="3"/>
        <v>0</v>
      </c>
      <c r="K14" s="350">
        <f t="shared" si="3"/>
        <v>0</v>
      </c>
      <c r="L14" s="350">
        <f t="shared" si="3"/>
        <v>0</v>
      </c>
      <c r="M14" s="350">
        <f t="shared" si="3"/>
        <v>0</v>
      </c>
      <c r="N14" s="350">
        <f t="shared" si="3"/>
        <v>0</v>
      </c>
      <c r="O14" s="350">
        <f t="shared" si="3"/>
        <v>0</v>
      </c>
      <c r="P14" s="350">
        <f t="shared" si="3"/>
        <v>0</v>
      </c>
      <c r="Q14" s="350">
        <f t="shared" si="3"/>
        <v>0</v>
      </c>
      <c r="R14" s="350">
        <f t="shared" si="3"/>
        <v>0</v>
      </c>
      <c r="S14" s="350">
        <f t="shared" si="3"/>
        <v>0</v>
      </c>
      <c r="T14" s="350">
        <f t="shared" si="3"/>
        <v>0</v>
      </c>
      <c r="U14" s="350">
        <f t="shared" si="3"/>
        <v>0</v>
      </c>
      <c r="V14" s="350">
        <f t="shared" si="3"/>
        <v>0</v>
      </c>
      <c r="W14" s="350">
        <f t="shared" si="3"/>
        <v>0</v>
      </c>
      <c r="X14" s="350">
        <f t="shared" si="3"/>
        <v>0</v>
      </c>
      <c r="Y14" s="350">
        <f t="shared" si="3"/>
        <v>0</v>
      </c>
      <c r="Z14" s="350">
        <f t="shared" si="3"/>
        <v>0</v>
      </c>
      <c r="AA14" s="350">
        <f t="shared" si="3"/>
        <v>0</v>
      </c>
      <c r="AB14" s="350">
        <f t="shared" si="3"/>
        <v>0</v>
      </c>
      <c r="AC14" s="350">
        <f t="shared" si="3"/>
        <v>0</v>
      </c>
      <c r="AD14" s="350">
        <f t="shared" si="3"/>
        <v>0</v>
      </c>
      <c r="AE14" s="350">
        <f t="shared" si="3"/>
        <v>0</v>
      </c>
      <c r="AF14" s="350">
        <f t="shared" si="3"/>
        <v>0</v>
      </c>
      <c r="AG14" s="350">
        <f t="shared" si="3"/>
        <v>0</v>
      </c>
      <c r="AH14" s="350">
        <f t="shared" si="3"/>
        <v>0</v>
      </c>
      <c r="AI14" s="247">
        <f>SUMIF($D$82:$AH$82,1,D14:AH14)</f>
        <v>0</v>
      </c>
      <c r="AJ14" s="244">
        <f>AI14-AI15</f>
        <v>-161.40000000000003</v>
      </c>
      <c r="AK14" s="59"/>
      <c r="AL14" s="56"/>
      <c r="AM14" s="10"/>
      <c r="AN14" s="15"/>
    </row>
    <row r="15" spans="1:40" s="3" customFormat="1" ht="22.7" customHeight="1" x14ac:dyDescent="0.2">
      <c r="A15" s="117"/>
      <c r="B15" s="352" t="str">
        <f>B_NettoSollAZ</f>
        <v>Netto-SOLL-Arbeitszeit</v>
      </c>
      <c r="C15" s="826"/>
      <c r="D15" s="245">
        <f>ROUND(D16-D19,2)</f>
        <v>0</v>
      </c>
      <c r="E15" s="245">
        <f t="shared" ref="E15:AE15" si="4">ROUND(E16-E19,2)</f>
        <v>8.4</v>
      </c>
      <c r="F15" s="245">
        <f t="shared" si="4"/>
        <v>8.4</v>
      </c>
      <c r="G15" s="245">
        <f t="shared" si="4"/>
        <v>8.4</v>
      </c>
      <c r="H15" s="245">
        <f t="shared" si="4"/>
        <v>8.4</v>
      </c>
      <c r="I15" s="245">
        <f t="shared" si="4"/>
        <v>8.4</v>
      </c>
      <c r="J15" s="245">
        <f t="shared" si="4"/>
        <v>0</v>
      </c>
      <c r="K15" s="245">
        <f t="shared" si="4"/>
        <v>0</v>
      </c>
      <c r="L15" s="245">
        <f t="shared" si="4"/>
        <v>8.4</v>
      </c>
      <c r="M15" s="245">
        <f t="shared" si="4"/>
        <v>8.4</v>
      </c>
      <c r="N15" s="245">
        <f t="shared" si="4"/>
        <v>8.4</v>
      </c>
      <c r="O15" s="245">
        <f t="shared" si="4"/>
        <v>8.4</v>
      </c>
      <c r="P15" s="245">
        <f t="shared" si="4"/>
        <v>8.4</v>
      </c>
      <c r="Q15" s="245">
        <f t="shared" si="4"/>
        <v>0</v>
      </c>
      <c r="R15" s="245">
        <f t="shared" si="4"/>
        <v>0</v>
      </c>
      <c r="S15" s="245">
        <f t="shared" si="4"/>
        <v>8.4</v>
      </c>
      <c r="T15" s="245">
        <f t="shared" si="4"/>
        <v>8.4</v>
      </c>
      <c r="U15" s="245">
        <f t="shared" si="4"/>
        <v>8.4</v>
      </c>
      <c r="V15" s="245">
        <f t="shared" si="4"/>
        <v>8.4</v>
      </c>
      <c r="W15" s="245">
        <f t="shared" si="4"/>
        <v>8.4</v>
      </c>
      <c r="X15" s="245">
        <f t="shared" si="4"/>
        <v>0</v>
      </c>
      <c r="Y15" s="245">
        <f t="shared" si="4"/>
        <v>0</v>
      </c>
      <c r="Z15" s="245">
        <f t="shared" si="4"/>
        <v>8.4</v>
      </c>
      <c r="AA15" s="245">
        <f t="shared" si="4"/>
        <v>4.2</v>
      </c>
      <c r="AB15" s="245">
        <f t="shared" si="4"/>
        <v>0</v>
      </c>
      <c r="AC15" s="245">
        <f t="shared" si="4"/>
        <v>0</v>
      </c>
      <c r="AD15" s="245">
        <f t="shared" si="4"/>
        <v>8.4</v>
      </c>
      <c r="AE15" s="245">
        <f t="shared" si="4"/>
        <v>0</v>
      </c>
      <c r="AF15" s="245">
        <f>IF(AF$38=4,0,ROUND(AF16-AF19,2))</f>
        <v>0</v>
      </c>
      <c r="AG15" s="245">
        <f t="shared" ref="AG15:AH15" si="5">IF(AG$38=4,0,ROUND(AG16-AG19,2))</f>
        <v>8.4</v>
      </c>
      <c r="AH15" s="245">
        <f t="shared" si="5"/>
        <v>6</v>
      </c>
      <c r="AI15" s="247">
        <f>SUMIF($D$82:$AH$82,1,D15:AH15)</f>
        <v>161.40000000000003</v>
      </c>
      <c r="AJ15" s="248"/>
      <c r="AK15" s="58"/>
      <c r="AL15" s="56"/>
      <c r="AM15" s="10"/>
      <c r="AN15"/>
    </row>
    <row r="16" spans="1:40" s="3" customFormat="1" ht="22.7" customHeight="1" x14ac:dyDescent="0.2">
      <c r="A16" s="117"/>
      <c r="B16" s="352" t="str">
        <f>B_BruttoSollAZ</f>
        <v>Brutto-SOLL-Arb.zeit</v>
      </c>
      <c r="C16" s="826"/>
      <c r="D16" s="245">
        <f t="shared" ref="D16:AE16" si="6">VLOOKUP(D3,VSA_Kalender,16)</f>
        <v>0</v>
      </c>
      <c r="E16" s="245">
        <f t="shared" si="6"/>
        <v>8.4</v>
      </c>
      <c r="F16" s="245">
        <f t="shared" si="6"/>
        <v>8.4</v>
      </c>
      <c r="G16" s="245">
        <f t="shared" si="6"/>
        <v>8.4</v>
      </c>
      <c r="H16" s="245">
        <f t="shared" si="6"/>
        <v>8.4</v>
      </c>
      <c r="I16" s="245">
        <f t="shared" si="6"/>
        <v>8.4</v>
      </c>
      <c r="J16" s="245">
        <f t="shared" si="6"/>
        <v>0</v>
      </c>
      <c r="K16" s="245">
        <f t="shared" si="6"/>
        <v>0</v>
      </c>
      <c r="L16" s="245">
        <f t="shared" si="6"/>
        <v>8.4</v>
      </c>
      <c r="M16" s="245">
        <f t="shared" si="6"/>
        <v>8.4</v>
      </c>
      <c r="N16" s="245">
        <f t="shared" si="6"/>
        <v>8.4</v>
      </c>
      <c r="O16" s="245">
        <f t="shared" si="6"/>
        <v>8.4</v>
      </c>
      <c r="P16" s="245">
        <f t="shared" si="6"/>
        <v>8.4</v>
      </c>
      <c r="Q16" s="245">
        <f t="shared" si="6"/>
        <v>0</v>
      </c>
      <c r="R16" s="245">
        <f t="shared" si="6"/>
        <v>0</v>
      </c>
      <c r="S16" s="245">
        <f t="shared" si="6"/>
        <v>8.4</v>
      </c>
      <c r="T16" s="245">
        <f t="shared" si="6"/>
        <v>8.4</v>
      </c>
      <c r="U16" s="245">
        <f t="shared" si="6"/>
        <v>8.4</v>
      </c>
      <c r="V16" s="245">
        <f t="shared" si="6"/>
        <v>8.4</v>
      </c>
      <c r="W16" s="245">
        <f t="shared" si="6"/>
        <v>8.4</v>
      </c>
      <c r="X16" s="245">
        <f t="shared" si="6"/>
        <v>0</v>
      </c>
      <c r="Y16" s="245">
        <f t="shared" si="6"/>
        <v>0</v>
      </c>
      <c r="Z16" s="245">
        <f t="shared" si="6"/>
        <v>8.4</v>
      </c>
      <c r="AA16" s="245">
        <f t="shared" si="6"/>
        <v>8.4</v>
      </c>
      <c r="AB16" s="245">
        <f t="shared" si="6"/>
        <v>8.4</v>
      </c>
      <c r="AC16" s="245">
        <f t="shared" si="6"/>
        <v>8.4</v>
      </c>
      <c r="AD16" s="245">
        <f t="shared" si="6"/>
        <v>8.4</v>
      </c>
      <c r="AE16" s="245">
        <f t="shared" si="6"/>
        <v>0</v>
      </c>
      <c r="AF16" s="245">
        <f>IF(AF$38=4,0,VLOOKUP(AF3,VSA_Kalender,16))</f>
        <v>0</v>
      </c>
      <c r="AG16" s="245">
        <f>IF(AG$38=4,0,VLOOKUP(AG3,VSA_Kalender,16))</f>
        <v>8.4</v>
      </c>
      <c r="AH16" s="245">
        <f>IF(AH$38=4,0,VLOOKUP(AH3,VSA_Kalender,16))</f>
        <v>8.4</v>
      </c>
      <c r="AI16" s="247"/>
      <c r="AJ16" s="248"/>
      <c r="AK16" s="58"/>
      <c r="AL16" s="56"/>
      <c r="AM16" s="10"/>
      <c r="AN16"/>
    </row>
    <row r="17" spans="1:40" s="3" customFormat="1" ht="22.7" customHeight="1" x14ac:dyDescent="0.2">
      <c r="A17" s="117"/>
      <c r="B17" s="352" t="str">
        <f>B_MehrMinder</f>
        <v>Mehr-/Minderleistung</v>
      </c>
      <c r="C17" s="827"/>
      <c r="D17" s="245">
        <f t="shared" ref="D17:AH17" ca="1" si="7">(SL_BisDatum&gt;=D3)*ROUND(D14-D15,2)</f>
        <v>0</v>
      </c>
      <c r="E17" s="245">
        <f t="shared" ca="1" si="7"/>
        <v>0</v>
      </c>
      <c r="F17" s="245">
        <f t="shared" ca="1" si="7"/>
        <v>0</v>
      </c>
      <c r="G17" s="245">
        <f t="shared" ca="1" si="7"/>
        <v>0</v>
      </c>
      <c r="H17" s="245">
        <f t="shared" ca="1" si="7"/>
        <v>0</v>
      </c>
      <c r="I17" s="245">
        <f t="shared" ca="1" si="7"/>
        <v>0</v>
      </c>
      <c r="J17" s="245">
        <f t="shared" ca="1" si="7"/>
        <v>0</v>
      </c>
      <c r="K17" s="245">
        <f t="shared" ca="1" si="7"/>
        <v>0</v>
      </c>
      <c r="L17" s="245">
        <f t="shared" ca="1" si="7"/>
        <v>0</v>
      </c>
      <c r="M17" s="245">
        <f t="shared" ca="1" si="7"/>
        <v>0</v>
      </c>
      <c r="N17" s="245">
        <f t="shared" ca="1" si="7"/>
        <v>0</v>
      </c>
      <c r="O17" s="245">
        <f t="shared" ca="1" si="7"/>
        <v>0</v>
      </c>
      <c r="P17" s="245">
        <f t="shared" ca="1" si="7"/>
        <v>0</v>
      </c>
      <c r="Q17" s="245">
        <f t="shared" ca="1" si="7"/>
        <v>0</v>
      </c>
      <c r="R17" s="245">
        <f t="shared" ca="1" si="7"/>
        <v>0</v>
      </c>
      <c r="S17" s="245">
        <f t="shared" ca="1" si="7"/>
        <v>0</v>
      </c>
      <c r="T17" s="245">
        <f t="shared" ca="1" si="7"/>
        <v>0</v>
      </c>
      <c r="U17" s="245">
        <f t="shared" ca="1" si="7"/>
        <v>0</v>
      </c>
      <c r="V17" s="245">
        <f t="shared" ca="1" si="7"/>
        <v>0</v>
      </c>
      <c r="W17" s="245">
        <f t="shared" ca="1" si="7"/>
        <v>0</v>
      </c>
      <c r="X17" s="245">
        <f t="shared" ca="1" si="7"/>
        <v>0</v>
      </c>
      <c r="Y17" s="245">
        <f t="shared" ca="1" si="7"/>
        <v>0</v>
      </c>
      <c r="Z17" s="245">
        <f t="shared" ca="1" si="7"/>
        <v>0</v>
      </c>
      <c r="AA17" s="245">
        <f t="shared" ca="1" si="7"/>
        <v>0</v>
      </c>
      <c r="AB17" s="245">
        <f t="shared" ca="1" si="7"/>
        <v>0</v>
      </c>
      <c r="AC17" s="245">
        <f t="shared" ca="1" si="7"/>
        <v>0</v>
      </c>
      <c r="AD17" s="245">
        <f t="shared" ca="1" si="7"/>
        <v>0</v>
      </c>
      <c r="AE17" s="245">
        <f t="shared" ca="1" si="7"/>
        <v>0</v>
      </c>
      <c r="AF17" s="245">
        <f t="shared" ca="1" si="7"/>
        <v>0</v>
      </c>
      <c r="AG17" s="245">
        <f t="shared" ca="1" si="7"/>
        <v>0</v>
      </c>
      <c r="AH17" s="245">
        <f t="shared" ca="1" si="7"/>
        <v>0</v>
      </c>
      <c r="AI17" s="249" t="str">
        <f>B_Total</f>
        <v>Total</v>
      </c>
      <c r="AJ17" s="250" t="str">
        <f>B_Vortrag</f>
        <v>Vortrag</v>
      </c>
      <c r="AK17" s="58"/>
      <c r="AL17" s="56"/>
      <c r="AM17" s="10"/>
      <c r="AN17" s="10"/>
    </row>
    <row r="18" spans="1:40" s="3" customFormat="1" ht="22.7" customHeight="1" x14ac:dyDescent="0.2">
      <c r="A18" s="117"/>
      <c r="B18" s="353" t="str">
        <f>B_AZSaldo</f>
        <v>AZ - Saldo</v>
      </c>
      <c r="C18" s="246">
        <f ca="1">VLOOKUP(ROW(),VSA_Uebertrag,$A$1+3)</f>
        <v>-50.4</v>
      </c>
      <c r="D18" s="245">
        <f t="shared" ref="D18:AH18" ca="1" si="8">IFERROR((C18+D17)*(D3&lt;=SL_BisDatum)*VLOOKUP(D3,VSA_Kalender,21,FALSE),0)</f>
        <v>0</v>
      </c>
      <c r="E18" s="245">
        <f t="shared" ca="1" si="8"/>
        <v>0</v>
      </c>
      <c r="F18" s="245">
        <f t="shared" ca="1" si="8"/>
        <v>0</v>
      </c>
      <c r="G18" s="245">
        <f t="shared" ca="1" si="8"/>
        <v>0</v>
      </c>
      <c r="H18" s="245">
        <f t="shared" ca="1" si="8"/>
        <v>0</v>
      </c>
      <c r="I18" s="245">
        <f t="shared" ca="1" si="8"/>
        <v>0</v>
      </c>
      <c r="J18" s="245">
        <f t="shared" ca="1" si="8"/>
        <v>0</v>
      </c>
      <c r="K18" s="245">
        <f t="shared" ca="1" si="8"/>
        <v>0</v>
      </c>
      <c r="L18" s="245">
        <f t="shared" ca="1" si="8"/>
        <v>0</v>
      </c>
      <c r="M18" s="245">
        <f t="shared" ca="1" si="8"/>
        <v>0</v>
      </c>
      <c r="N18" s="245">
        <f t="shared" ca="1" si="8"/>
        <v>0</v>
      </c>
      <c r="O18" s="245">
        <f t="shared" ca="1" si="8"/>
        <v>0</v>
      </c>
      <c r="P18" s="245">
        <f t="shared" ca="1" si="8"/>
        <v>0</v>
      </c>
      <c r="Q18" s="245">
        <f t="shared" ca="1" si="8"/>
        <v>0</v>
      </c>
      <c r="R18" s="245">
        <f t="shared" ca="1" si="8"/>
        <v>0</v>
      </c>
      <c r="S18" s="245">
        <f t="shared" ca="1" si="8"/>
        <v>0</v>
      </c>
      <c r="T18" s="245">
        <f t="shared" ca="1" si="8"/>
        <v>0</v>
      </c>
      <c r="U18" s="245">
        <f t="shared" ca="1" si="8"/>
        <v>0</v>
      </c>
      <c r="V18" s="245">
        <f t="shared" ca="1" si="8"/>
        <v>0</v>
      </c>
      <c r="W18" s="245">
        <f t="shared" ca="1" si="8"/>
        <v>0</v>
      </c>
      <c r="X18" s="245">
        <f t="shared" ca="1" si="8"/>
        <v>0</v>
      </c>
      <c r="Y18" s="245">
        <f t="shared" ca="1" si="8"/>
        <v>0</v>
      </c>
      <c r="Z18" s="245">
        <f t="shared" ca="1" si="8"/>
        <v>0</v>
      </c>
      <c r="AA18" s="245">
        <f t="shared" ca="1" si="8"/>
        <v>0</v>
      </c>
      <c r="AB18" s="245">
        <f t="shared" ca="1" si="8"/>
        <v>0</v>
      </c>
      <c r="AC18" s="245">
        <f t="shared" ca="1" si="8"/>
        <v>0</v>
      </c>
      <c r="AD18" s="245">
        <f t="shared" ca="1" si="8"/>
        <v>0</v>
      </c>
      <c r="AE18" s="245">
        <f t="shared" ca="1" si="8"/>
        <v>0</v>
      </c>
      <c r="AF18" s="245">
        <f t="shared" ca="1" si="8"/>
        <v>0</v>
      </c>
      <c r="AG18" s="245">
        <f t="shared" ca="1" si="8"/>
        <v>0</v>
      </c>
      <c r="AH18" s="245">
        <f t="shared" ca="1" si="8"/>
        <v>0</v>
      </c>
      <c r="AI18" s="245"/>
      <c r="AJ18" s="251">
        <f ca="1">SUMIF($D$82:$AH$82,1,D17:AH17)+C18</f>
        <v>-50.4</v>
      </c>
      <c r="AK18" s="58"/>
      <c r="AL18" s="56"/>
      <c r="AM18" s="10"/>
      <c r="AN18"/>
    </row>
    <row r="19" spans="1:40" s="3" customFormat="1" ht="22.7" customHeight="1" x14ac:dyDescent="0.2">
      <c r="A19" s="117"/>
      <c r="B19" s="353" t="str">
        <f>B_FTA</f>
        <v>Feiertagsanspruch</v>
      </c>
      <c r="C19" s="246">
        <v>0</v>
      </c>
      <c r="D19" s="350">
        <f t="shared" ref="D19:AE19" si="9">VLOOKUP(D3,VSA_Kalender,14)</f>
        <v>0</v>
      </c>
      <c r="E19" s="350">
        <f t="shared" si="9"/>
        <v>0</v>
      </c>
      <c r="F19" s="350">
        <f t="shared" si="9"/>
        <v>0</v>
      </c>
      <c r="G19" s="350">
        <f t="shared" si="9"/>
        <v>0</v>
      </c>
      <c r="H19" s="350">
        <f t="shared" si="9"/>
        <v>0</v>
      </c>
      <c r="I19" s="350">
        <f t="shared" si="9"/>
        <v>0</v>
      </c>
      <c r="J19" s="350">
        <f t="shared" si="9"/>
        <v>0</v>
      </c>
      <c r="K19" s="350">
        <f t="shared" si="9"/>
        <v>0</v>
      </c>
      <c r="L19" s="350">
        <f t="shared" si="9"/>
        <v>0</v>
      </c>
      <c r="M19" s="350">
        <f t="shared" si="9"/>
        <v>0</v>
      </c>
      <c r="N19" s="350">
        <f t="shared" si="9"/>
        <v>0</v>
      </c>
      <c r="O19" s="350">
        <f t="shared" si="9"/>
        <v>0</v>
      </c>
      <c r="P19" s="350">
        <f t="shared" si="9"/>
        <v>0</v>
      </c>
      <c r="Q19" s="350">
        <f t="shared" si="9"/>
        <v>0</v>
      </c>
      <c r="R19" s="350">
        <f t="shared" si="9"/>
        <v>0</v>
      </c>
      <c r="S19" s="350">
        <f t="shared" si="9"/>
        <v>0</v>
      </c>
      <c r="T19" s="350">
        <f t="shared" si="9"/>
        <v>0</v>
      </c>
      <c r="U19" s="350">
        <f t="shared" si="9"/>
        <v>0</v>
      </c>
      <c r="V19" s="350">
        <f t="shared" si="9"/>
        <v>0</v>
      </c>
      <c r="W19" s="350">
        <f t="shared" si="9"/>
        <v>0</v>
      </c>
      <c r="X19" s="350">
        <f t="shared" si="9"/>
        <v>0</v>
      </c>
      <c r="Y19" s="350">
        <f t="shared" si="9"/>
        <v>0</v>
      </c>
      <c r="Z19" s="350">
        <f t="shared" si="9"/>
        <v>0</v>
      </c>
      <c r="AA19" s="350">
        <f t="shared" si="9"/>
        <v>4.2</v>
      </c>
      <c r="AB19" s="350">
        <f t="shared" si="9"/>
        <v>8.4</v>
      </c>
      <c r="AC19" s="350">
        <f t="shared" si="9"/>
        <v>8.4</v>
      </c>
      <c r="AD19" s="350">
        <f t="shared" si="9"/>
        <v>0</v>
      </c>
      <c r="AE19" s="350">
        <f t="shared" si="9"/>
        <v>0</v>
      </c>
      <c r="AF19" s="351">
        <f>IF(AF$38=4,0,VLOOKUP(AF3,VSA_Kalender,14))</f>
        <v>0</v>
      </c>
      <c r="AG19" s="351">
        <f>IF(AG$38=4,0,VLOOKUP(AG3,VSA_Kalender,14))</f>
        <v>0</v>
      </c>
      <c r="AH19" s="351">
        <f>IF(AH$38=4,0,VLOOKUP(AH3,VSA_Kalender,14))</f>
        <v>2.4</v>
      </c>
      <c r="AI19" s="247">
        <f>SUM(D19:AH19)</f>
        <v>23.4</v>
      </c>
      <c r="AJ19" s="357"/>
      <c r="AK19" s="61"/>
      <c r="AL19" s="56"/>
      <c r="AM19" s="10"/>
      <c r="AN19" s="10"/>
    </row>
    <row r="20" spans="1:40" s="3" customFormat="1" ht="22.7" customHeight="1" x14ac:dyDescent="0.2">
      <c r="A20" s="117"/>
      <c r="B20" s="353" t="str">
        <f>B_Ferien</f>
        <v>Ferien</v>
      </c>
      <c r="C20" s="246">
        <f t="shared" ref="C20:C36" si="10">VLOOKUP(ROW(),VSA_Uebertrag,$A$1+3)</f>
        <v>0</v>
      </c>
      <c r="D20" s="314"/>
      <c r="E20" s="314"/>
      <c r="F20" s="314"/>
      <c r="G20" s="314"/>
      <c r="H20" s="314"/>
      <c r="I20" s="314"/>
      <c r="J20" s="314"/>
      <c r="K20" s="314"/>
      <c r="L20" s="314"/>
      <c r="M20" s="314"/>
      <c r="N20" s="314"/>
      <c r="O20" s="314"/>
      <c r="P20" s="314"/>
      <c r="Q20" s="314"/>
      <c r="R20" s="314"/>
      <c r="S20" s="314"/>
      <c r="T20" s="314"/>
      <c r="U20" s="314"/>
      <c r="V20" s="314"/>
      <c r="W20" s="314"/>
      <c r="X20" s="314"/>
      <c r="Y20" s="314"/>
      <c r="Z20" s="314"/>
      <c r="AA20" s="314"/>
      <c r="AB20" s="314"/>
      <c r="AC20" s="314"/>
      <c r="AD20" s="314"/>
      <c r="AE20" s="314"/>
      <c r="AF20" s="314"/>
      <c r="AG20" s="314"/>
      <c r="AH20" s="314"/>
      <c r="AI20" s="247">
        <f t="shared" ref="AI20:AI35" si="11">SUMIF($D$82:$AH$82,1,D20:AH20)</f>
        <v>0</v>
      </c>
      <c r="AJ20" s="252">
        <f>ROUND(C20-AI20,2)</f>
        <v>0</v>
      </c>
      <c r="AK20" s="818" t="s">
        <v>57</v>
      </c>
      <c r="AL20" s="56"/>
      <c r="AM20" s="10"/>
      <c r="AN20" s="10"/>
    </row>
    <row r="21" spans="1:40" s="3" customFormat="1" ht="22.7" customHeight="1" x14ac:dyDescent="0.2">
      <c r="A21" s="117"/>
      <c r="B21" s="353" t="str">
        <f>B_KompAZ</f>
        <v>Kompensation Arbeitstage</v>
      </c>
      <c r="C21" s="255">
        <f t="shared" si="10"/>
        <v>0</v>
      </c>
      <c r="D21" s="324"/>
      <c r="E21" s="324"/>
      <c r="F21" s="324"/>
      <c r="G21" s="324"/>
      <c r="H21" s="324"/>
      <c r="I21" s="324"/>
      <c r="J21" s="324"/>
      <c r="K21" s="324"/>
      <c r="L21" s="324"/>
      <c r="M21" s="324"/>
      <c r="N21" s="324"/>
      <c r="O21" s="324"/>
      <c r="P21" s="324"/>
      <c r="Q21" s="324"/>
      <c r="R21" s="324"/>
      <c r="S21" s="324"/>
      <c r="T21" s="324"/>
      <c r="U21" s="324"/>
      <c r="V21" s="324"/>
      <c r="W21" s="324"/>
      <c r="X21" s="324"/>
      <c r="Y21" s="324"/>
      <c r="Z21" s="324"/>
      <c r="AA21" s="324"/>
      <c r="AB21" s="324"/>
      <c r="AC21" s="324"/>
      <c r="AD21" s="324"/>
      <c r="AE21" s="324"/>
      <c r="AF21" s="324"/>
      <c r="AG21" s="324"/>
      <c r="AH21" s="324"/>
      <c r="AI21" s="253">
        <f t="shared" si="11"/>
        <v>0</v>
      </c>
      <c r="AJ21" s="254">
        <f>ROUND(A21+C21-AI21,0)</f>
        <v>0</v>
      </c>
      <c r="AK21" s="819"/>
      <c r="AL21" s="56"/>
      <c r="AM21" s="10"/>
      <c r="AN21" s="10"/>
    </row>
    <row r="22" spans="1:40" s="3" customFormat="1" ht="22.7" customHeight="1" x14ac:dyDescent="0.2">
      <c r="A22" s="117"/>
      <c r="B22" s="354" t="str">
        <f>B_Arzt</f>
        <v>Arztbesuch</v>
      </c>
      <c r="C22" s="246">
        <f t="shared" si="10"/>
        <v>0</v>
      </c>
      <c r="D22" s="314"/>
      <c r="E22" s="314"/>
      <c r="F22" s="314"/>
      <c r="G22" s="314"/>
      <c r="H22" s="314"/>
      <c r="I22" s="314"/>
      <c r="J22" s="314"/>
      <c r="K22" s="314"/>
      <c r="L22" s="314"/>
      <c r="M22" s="314"/>
      <c r="N22" s="314"/>
      <c r="O22" s="314"/>
      <c r="P22" s="314"/>
      <c r="Q22" s="314"/>
      <c r="R22" s="314"/>
      <c r="S22" s="314"/>
      <c r="T22" s="314"/>
      <c r="U22" s="314"/>
      <c r="V22" s="314"/>
      <c r="W22" s="314"/>
      <c r="X22" s="314"/>
      <c r="Y22" s="314"/>
      <c r="Z22" s="314"/>
      <c r="AA22" s="314"/>
      <c r="AB22" s="314"/>
      <c r="AC22" s="314"/>
      <c r="AD22" s="314"/>
      <c r="AE22" s="314"/>
      <c r="AF22" s="314"/>
      <c r="AG22" s="314"/>
      <c r="AH22" s="314"/>
      <c r="AI22" s="247">
        <f t="shared" si="11"/>
        <v>0</v>
      </c>
      <c r="AJ22" s="252">
        <f>ROUND(A22+C22+AI22,2)</f>
        <v>0</v>
      </c>
      <c r="AK22" s="819" t="s">
        <v>120</v>
      </c>
      <c r="AL22" s="56"/>
      <c r="AM22" s="10"/>
      <c r="AN22" s="10"/>
    </row>
    <row r="23" spans="1:40" s="3" customFormat="1" ht="22.7" customHeight="1" x14ac:dyDescent="0.2">
      <c r="A23" s="117"/>
      <c r="B23" s="353" t="str">
        <f>B_Krank</f>
        <v>Krankheit</v>
      </c>
      <c r="C23" s="246">
        <f t="shared" si="10"/>
        <v>0</v>
      </c>
      <c r="D23" s="314"/>
      <c r="E23" s="314"/>
      <c r="F23" s="314"/>
      <c r="G23" s="314"/>
      <c r="H23" s="314"/>
      <c r="I23" s="314"/>
      <c r="J23" s="314"/>
      <c r="K23" s="314"/>
      <c r="L23" s="314"/>
      <c r="M23" s="314"/>
      <c r="N23" s="314"/>
      <c r="O23" s="314"/>
      <c r="P23" s="314"/>
      <c r="Q23" s="314"/>
      <c r="R23" s="314"/>
      <c r="S23" s="314"/>
      <c r="T23" s="314"/>
      <c r="U23" s="314"/>
      <c r="V23" s="314"/>
      <c r="W23" s="314"/>
      <c r="X23" s="314"/>
      <c r="Y23" s="314"/>
      <c r="Z23" s="314"/>
      <c r="AA23" s="314"/>
      <c r="AB23" s="314"/>
      <c r="AC23" s="314"/>
      <c r="AD23" s="314"/>
      <c r="AE23" s="314"/>
      <c r="AF23" s="314"/>
      <c r="AG23" s="314"/>
      <c r="AH23" s="314"/>
      <c r="AI23" s="247">
        <f t="shared" si="11"/>
        <v>0</v>
      </c>
      <c r="AJ23" s="252">
        <f t="shared" ref="AJ23:AJ35" si="12">ROUND(A23+C23+AI23,2)</f>
        <v>0</v>
      </c>
      <c r="AK23" s="819"/>
      <c r="AL23" s="56"/>
      <c r="AM23" s="10"/>
      <c r="AN23" s="10"/>
    </row>
    <row r="24" spans="1:40" s="3" customFormat="1" ht="22.7" customHeight="1" x14ac:dyDescent="0.2">
      <c r="A24" s="117"/>
      <c r="B24" s="353" t="str">
        <f>B_BU</f>
        <v>Berufsunfall</v>
      </c>
      <c r="C24" s="246">
        <f t="shared" si="10"/>
        <v>0</v>
      </c>
      <c r="D24" s="314"/>
      <c r="E24" s="314"/>
      <c r="F24" s="314"/>
      <c r="G24" s="314"/>
      <c r="H24" s="314"/>
      <c r="I24" s="314"/>
      <c r="J24" s="314"/>
      <c r="K24" s="314"/>
      <c r="L24" s="314"/>
      <c r="M24" s="314"/>
      <c r="N24" s="314"/>
      <c r="O24" s="314"/>
      <c r="P24" s="314"/>
      <c r="Q24" s="314"/>
      <c r="R24" s="314"/>
      <c r="S24" s="314"/>
      <c r="T24" s="314"/>
      <c r="U24" s="314"/>
      <c r="V24" s="314"/>
      <c r="W24" s="314"/>
      <c r="X24" s="314"/>
      <c r="Y24" s="314"/>
      <c r="Z24" s="314"/>
      <c r="AA24" s="314"/>
      <c r="AB24" s="314"/>
      <c r="AC24" s="314"/>
      <c r="AD24" s="314"/>
      <c r="AE24" s="314"/>
      <c r="AF24" s="314"/>
      <c r="AG24" s="314"/>
      <c r="AH24" s="314"/>
      <c r="AI24" s="247">
        <f t="shared" si="11"/>
        <v>0</v>
      </c>
      <c r="AJ24" s="252">
        <f t="shared" si="12"/>
        <v>0</v>
      </c>
      <c r="AK24" s="819"/>
      <c r="AL24" s="56"/>
      <c r="AM24" s="10"/>
      <c r="AN24" s="10"/>
    </row>
    <row r="25" spans="1:40" s="3" customFormat="1" ht="22.7" customHeight="1" x14ac:dyDescent="0.2">
      <c r="A25" s="117"/>
      <c r="B25" s="353" t="str">
        <f>B_NBU</f>
        <v>Nichtberufsunfall</v>
      </c>
      <c r="C25" s="246">
        <f t="shared" si="10"/>
        <v>0</v>
      </c>
      <c r="D25" s="314"/>
      <c r="E25" s="314"/>
      <c r="F25" s="314"/>
      <c r="G25" s="314"/>
      <c r="H25" s="314"/>
      <c r="I25" s="314"/>
      <c r="J25" s="314"/>
      <c r="K25" s="314"/>
      <c r="L25" s="314"/>
      <c r="M25" s="314"/>
      <c r="N25" s="314"/>
      <c r="O25" s="314"/>
      <c r="P25" s="314"/>
      <c r="Q25" s="314"/>
      <c r="R25" s="314"/>
      <c r="S25" s="314"/>
      <c r="T25" s="314"/>
      <c r="U25" s="314"/>
      <c r="V25" s="314"/>
      <c r="W25" s="314"/>
      <c r="X25" s="314"/>
      <c r="Y25" s="314"/>
      <c r="Z25" s="314"/>
      <c r="AA25" s="314"/>
      <c r="AB25" s="314"/>
      <c r="AC25" s="314"/>
      <c r="AD25" s="314"/>
      <c r="AE25" s="314"/>
      <c r="AF25" s="314"/>
      <c r="AG25" s="314"/>
      <c r="AH25" s="314"/>
      <c r="AI25" s="247">
        <f t="shared" si="11"/>
        <v>0</v>
      </c>
      <c r="AJ25" s="252">
        <f t="shared" si="12"/>
        <v>0</v>
      </c>
      <c r="AK25" s="819"/>
      <c r="AL25" s="56"/>
      <c r="AM25" s="10"/>
      <c r="AN25" s="10"/>
    </row>
    <row r="26" spans="1:40" s="3" customFormat="1" ht="22.7" customHeight="1" x14ac:dyDescent="0.2">
      <c r="A26" s="117"/>
      <c r="B26" s="353" t="str">
        <f>B_MilZiv</f>
        <v>Militär / Zivilschutz</v>
      </c>
      <c r="C26" s="246">
        <f t="shared" si="10"/>
        <v>0</v>
      </c>
      <c r="D26" s="314"/>
      <c r="E26" s="314"/>
      <c r="F26" s="314"/>
      <c r="G26" s="314"/>
      <c r="H26" s="314"/>
      <c r="I26" s="314"/>
      <c r="J26" s="314"/>
      <c r="K26" s="314"/>
      <c r="L26" s="314"/>
      <c r="M26" s="314"/>
      <c r="N26" s="314"/>
      <c r="O26" s="314"/>
      <c r="P26" s="314"/>
      <c r="Q26" s="314"/>
      <c r="R26" s="314"/>
      <c r="S26" s="314"/>
      <c r="T26" s="314"/>
      <c r="U26" s="314"/>
      <c r="V26" s="314"/>
      <c r="W26" s="314"/>
      <c r="X26" s="314"/>
      <c r="Y26" s="314"/>
      <c r="Z26" s="314"/>
      <c r="AA26" s="314"/>
      <c r="AB26" s="314"/>
      <c r="AC26" s="314"/>
      <c r="AD26" s="314"/>
      <c r="AE26" s="314"/>
      <c r="AF26" s="314"/>
      <c r="AG26" s="314"/>
      <c r="AH26" s="314"/>
      <c r="AI26" s="247">
        <f t="shared" si="11"/>
        <v>0</v>
      </c>
      <c r="AJ26" s="252">
        <f t="shared" si="12"/>
        <v>0</v>
      </c>
      <c r="AK26" s="819"/>
      <c r="AL26" s="56"/>
      <c r="AM26" s="10"/>
      <c r="AN26" s="10"/>
    </row>
    <row r="27" spans="1:40" s="3" customFormat="1" ht="22.7" customHeight="1" x14ac:dyDescent="0.2">
      <c r="A27" s="117"/>
      <c r="B27" s="353" t="str">
        <f>B_UUB</f>
        <v>Unbezahlter Urlaub</v>
      </c>
      <c r="C27" s="246">
        <f t="shared" si="10"/>
        <v>0</v>
      </c>
      <c r="D27" s="314"/>
      <c r="E27" s="314"/>
      <c r="F27" s="314"/>
      <c r="G27" s="314"/>
      <c r="H27" s="314"/>
      <c r="I27" s="314"/>
      <c r="J27" s="314"/>
      <c r="K27" s="314"/>
      <c r="L27" s="314"/>
      <c r="M27" s="314"/>
      <c r="N27" s="314"/>
      <c r="O27" s="314"/>
      <c r="P27" s="314"/>
      <c r="Q27" s="314"/>
      <c r="R27" s="314"/>
      <c r="S27" s="314"/>
      <c r="T27" s="314"/>
      <c r="U27" s="314"/>
      <c r="V27" s="314"/>
      <c r="W27" s="314"/>
      <c r="X27" s="314"/>
      <c r="Y27" s="314"/>
      <c r="Z27" s="314"/>
      <c r="AA27" s="314"/>
      <c r="AB27" s="314"/>
      <c r="AC27" s="314"/>
      <c r="AD27" s="314"/>
      <c r="AE27" s="314"/>
      <c r="AF27" s="314"/>
      <c r="AG27" s="314"/>
      <c r="AH27" s="314"/>
      <c r="AI27" s="247">
        <f t="shared" si="11"/>
        <v>0</v>
      </c>
      <c r="AJ27" s="252">
        <f>ROUND(A27+C27-AI27,2)</f>
        <v>0</v>
      </c>
      <c r="AK27" s="819" t="s">
        <v>57</v>
      </c>
      <c r="AL27" s="56"/>
      <c r="AM27" s="10"/>
      <c r="AN27" s="10"/>
    </row>
    <row r="28" spans="1:40" s="3" customFormat="1" ht="22.7" customHeight="1" x14ac:dyDescent="0.2">
      <c r="A28" s="117"/>
      <c r="B28" s="353" t="str">
        <f>B_UB</f>
        <v>Bezahlter Urlaub</v>
      </c>
      <c r="C28" s="246">
        <f t="shared" si="10"/>
        <v>0</v>
      </c>
      <c r="D28" s="314"/>
      <c r="E28" s="314"/>
      <c r="F28" s="314"/>
      <c r="G28" s="314"/>
      <c r="H28" s="314"/>
      <c r="I28" s="314"/>
      <c r="J28" s="314"/>
      <c r="K28" s="314"/>
      <c r="L28" s="314"/>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247">
        <f t="shared" si="11"/>
        <v>0</v>
      </c>
      <c r="AJ28" s="252">
        <f t="shared" ref="AJ28:AJ30" si="13">ROUND(A28+C28-AI28,2)</f>
        <v>0</v>
      </c>
      <c r="AK28" s="819"/>
      <c r="AL28" s="56"/>
      <c r="AM28" s="10"/>
      <c r="AN28"/>
    </row>
    <row r="29" spans="1:40" s="3" customFormat="1" ht="22.7" customHeight="1" x14ac:dyDescent="0.2">
      <c r="A29" s="117"/>
      <c r="B29" s="353" t="str">
        <f>B_NebenB</f>
        <v>Nebenbeschäftigung</v>
      </c>
      <c r="C29" s="246">
        <f t="shared" si="10"/>
        <v>0</v>
      </c>
      <c r="D29" s="314"/>
      <c r="E29" s="314"/>
      <c r="F29" s="314"/>
      <c r="G29" s="314"/>
      <c r="H29" s="314"/>
      <c r="I29" s="314"/>
      <c r="J29" s="314"/>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14"/>
      <c r="AH29" s="314"/>
      <c r="AI29" s="247">
        <f t="shared" si="11"/>
        <v>0</v>
      </c>
      <c r="AJ29" s="252">
        <f t="shared" si="13"/>
        <v>0</v>
      </c>
      <c r="AK29" s="819"/>
      <c r="AL29" s="56"/>
      <c r="AM29" s="10"/>
      <c r="AN29" s="10"/>
    </row>
    <row r="30" spans="1:40" s="3" customFormat="1" ht="22.7" customHeight="1" x14ac:dyDescent="0.2">
      <c r="A30" s="117"/>
      <c r="B30" s="353" t="str">
        <f>B_DAG</f>
        <v>D A G</v>
      </c>
      <c r="C30" s="246">
        <f t="shared" si="10"/>
        <v>0</v>
      </c>
      <c r="D30" s="314"/>
      <c r="E30" s="314"/>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247">
        <f t="shared" si="11"/>
        <v>0</v>
      </c>
      <c r="AJ30" s="252">
        <f t="shared" si="13"/>
        <v>0</v>
      </c>
      <c r="AK30" s="820"/>
      <c r="AL30" s="56"/>
      <c r="AM30" s="10"/>
      <c r="AN30" s="10"/>
    </row>
    <row r="31" spans="1:40" s="3" customFormat="1" ht="22.7" customHeight="1" x14ac:dyDescent="0.2">
      <c r="A31" s="117"/>
      <c r="B31" s="353" t="str">
        <f>B_Divers</f>
        <v>Diverses</v>
      </c>
      <c r="C31" s="246">
        <f t="shared" si="10"/>
        <v>0</v>
      </c>
      <c r="D31" s="314"/>
      <c r="E31" s="314"/>
      <c r="F31" s="314"/>
      <c r="G31" s="314"/>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247">
        <f t="shared" si="11"/>
        <v>0</v>
      </c>
      <c r="AJ31" s="252">
        <f t="shared" si="12"/>
        <v>0</v>
      </c>
      <c r="AK31" s="815" t="s">
        <v>120</v>
      </c>
      <c r="AL31" s="56"/>
      <c r="AM31" s="10"/>
      <c r="AN31" s="10"/>
    </row>
    <row r="32" spans="1:40" s="3" customFormat="1" ht="22.7" customHeight="1" x14ac:dyDescent="0.2">
      <c r="A32" s="117"/>
      <c r="B32" s="353" t="str">
        <f>B_FamPersErg</f>
        <v>Fam./pers. Ereignisse</v>
      </c>
      <c r="C32" s="246">
        <f t="shared" si="10"/>
        <v>0</v>
      </c>
      <c r="D32" s="31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247">
        <f t="shared" si="11"/>
        <v>0</v>
      </c>
      <c r="AJ32" s="252">
        <f t="shared" si="12"/>
        <v>0</v>
      </c>
      <c r="AK32" s="816"/>
      <c r="AL32" s="56"/>
      <c r="AM32" s="10"/>
      <c r="AN32" s="10"/>
    </row>
    <row r="33" spans="1:40" s="3" customFormat="1" ht="22.7" customHeight="1" x14ac:dyDescent="0.2">
      <c r="A33" s="117"/>
      <c r="B33" s="353" t="str">
        <f>B_FZ1</f>
        <v>freie Zeile 1</v>
      </c>
      <c r="C33" s="246">
        <f t="shared" si="10"/>
        <v>0</v>
      </c>
      <c r="D33" s="314"/>
      <c r="E33" s="314"/>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314"/>
      <c r="AI33" s="247">
        <f t="shared" si="11"/>
        <v>0</v>
      </c>
      <c r="AJ33" s="252">
        <f t="shared" si="12"/>
        <v>0</v>
      </c>
      <c r="AK33" s="816"/>
      <c r="AL33" s="56"/>
      <c r="AM33" s="10"/>
      <c r="AN33" s="10"/>
    </row>
    <row r="34" spans="1:40" s="3" customFormat="1" ht="22.7" customHeight="1" x14ac:dyDescent="0.2">
      <c r="A34" s="117"/>
      <c r="B34" s="353" t="str">
        <f>B_FZ2</f>
        <v>freie Zeile 2</v>
      </c>
      <c r="C34" s="246">
        <f t="shared" si="10"/>
        <v>0</v>
      </c>
      <c r="D34" s="314"/>
      <c r="E34" s="314"/>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4"/>
      <c r="AI34" s="247">
        <f t="shared" si="11"/>
        <v>0</v>
      </c>
      <c r="AJ34" s="252">
        <f t="shared" si="12"/>
        <v>0</v>
      </c>
      <c r="AK34" s="816"/>
      <c r="AL34" s="56"/>
      <c r="AM34" s="10"/>
      <c r="AN34" s="10"/>
    </row>
    <row r="35" spans="1:40" s="3" customFormat="1" ht="22.7" customHeight="1" thickBot="1" x14ac:dyDescent="0.25">
      <c r="A35" s="117"/>
      <c r="B35" s="364" t="str">
        <f>B_WB</f>
        <v>Weiterbildung</v>
      </c>
      <c r="C35" s="365">
        <f t="shared" si="10"/>
        <v>0</v>
      </c>
      <c r="D35" s="366"/>
      <c r="E35" s="366"/>
      <c r="F35" s="366"/>
      <c r="G35" s="366"/>
      <c r="H35" s="366"/>
      <c r="I35" s="366"/>
      <c r="J35" s="366"/>
      <c r="K35" s="366"/>
      <c r="L35" s="366"/>
      <c r="M35" s="366"/>
      <c r="N35" s="366"/>
      <c r="O35" s="366"/>
      <c r="P35" s="366"/>
      <c r="Q35" s="366"/>
      <c r="R35" s="366"/>
      <c r="S35" s="366"/>
      <c r="T35" s="366"/>
      <c r="U35" s="366"/>
      <c r="V35" s="366"/>
      <c r="W35" s="366"/>
      <c r="X35" s="366"/>
      <c r="Y35" s="366"/>
      <c r="Z35" s="366"/>
      <c r="AA35" s="366"/>
      <c r="AB35" s="366"/>
      <c r="AC35" s="366"/>
      <c r="AD35" s="366"/>
      <c r="AE35" s="366"/>
      <c r="AF35" s="366"/>
      <c r="AG35" s="366"/>
      <c r="AH35" s="366"/>
      <c r="AI35" s="367">
        <f t="shared" si="11"/>
        <v>0</v>
      </c>
      <c r="AJ35" s="368">
        <f t="shared" si="12"/>
        <v>0</v>
      </c>
      <c r="AK35" s="817"/>
      <c r="AL35" s="56"/>
      <c r="AM35" s="10"/>
      <c r="AN35" s="10"/>
    </row>
    <row r="36" spans="1:40" s="3" customFormat="1" ht="22.7" hidden="1" customHeight="1" thickBot="1" x14ac:dyDescent="0.25">
      <c r="A36" s="117"/>
      <c r="B36" s="821" t="str">
        <f>B_FEL</f>
        <v>frei einsetzbare Lekt.</v>
      </c>
      <c r="C36" s="822">
        <f t="shared" si="10"/>
        <v>0</v>
      </c>
      <c r="D36" s="120"/>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316"/>
      <c r="AI36" s="319">
        <f>SUM(D36:AH36)</f>
        <v>0</v>
      </c>
      <c r="AJ36" s="3">
        <f>ROUND(C36-AI36,0)</f>
        <v>0</v>
      </c>
      <c r="AK36" s="58"/>
      <c r="AL36" s="56"/>
      <c r="AM36" s="10"/>
      <c r="AN36" s="10"/>
    </row>
    <row r="37" spans="1:40" s="3" customFormat="1" ht="23.25" hidden="1" customHeight="1" x14ac:dyDescent="0.2">
      <c r="A37" s="117"/>
      <c r="B37" s="25"/>
      <c r="C37" s="1"/>
      <c r="D37" s="137">
        <v>1</v>
      </c>
      <c r="E37" s="137">
        <v>2</v>
      </c>
      <c r="F37" s="137">
        <v>3</v>
      </c>
      <c r="G37" s="137">
        <v>4</v>
      </c>
      <c r="H37" s="137">
        <v>5</v>
      </c>
      <c r="I37" s="137">
        <v>6</v>
      </c>
      <c r="J37" s="137">
        <v>7</v>
      </c>
      <c r="K37" s="137">
        <v>8</v>
      </c>
      <c r="L37" s="137">
        <v>9</v>
      </c>
      <c r="M37" s="137">
        <v>10</v>
      </c>
      <c r="N37" s="137">
        <v>11</v>
      </c>
      <c r="O37" s="137">
        <v>12</v>
      </c>
      <c r="P37" s="137">
        <v>13</v>
      </c>
      <c r="Q37" s="137">
        <v>14</v>
      </c>
      <c r="R37" s="137">
        <v>15</v>
      </c>
      <c r="S37" s="137">
        <v>16</v>
      </c>
      <c r="T37" s="137">
        <v>17</v>
      </c>
      <c r="U37" s="137">
        <v>18</v>
      </c>
      <c r="V37" s="137">
        <v>19</v>
      </c>
      <c r="W37" s="137">
        <v>20</v>
      </c>
      <c r="X37" s="137">
        <v>21</v>
      </c>
      <c r="Y37" s="137">
        <v>22</v>
      </c>
      <c r="Z37" s="137">
        <v>23</v>
      </c>
      <c r="AA37" s="137">
        <v>24</v>
      </c>
      <c r="AB37" s="137">
        <v>25</v>
      </c>
      <c r="AC37" s="137">
        <v>26</v>
      </c>
      <c r="AD37" s="137">
        <v>27</v>
      </c>
      <c r="AE37" s="137">
        <v>28</v>
      </c>
      <c r="AF37" s="137">
        <v>29</v>
      </c>
      <c r="AG37" s="137">
        <v>30</v>
      </c>
      <c r="AH37" s="137">
        <v>31</v>
      </c>
      <c r="AI37" s="1"/>
      <c r="AJ37" s="1"/>
      <c r="AK37" s="63"/>
      <c r="AL37" s="56"/>
      <c r="AM37" s="10"/>
      <c r="AN37" s="10"/>
    </row>
    <row r="38" spans="1:40" s="3" customFormat="1" ht="23.25" hidden="1" customHeight="1" x14ac:dyDescent="0.2">
      <c r="A38" s="117"/>
      <c r="B38" s="36"/>
      <c r="C38" s="69"/>
      <c r="D38" s="71">
        <f t="shared" ref="D38:AH38" si="14">IF(D3="",4,VLOOKUP(D3,VSA_Kalender,18))</f>
        <v>1</v>
      </c>
      <c r="E38" s="71">
        <f t="shared" si="14"/>
        <v>0</v>
      </c>
      <c r="F38" s="71">
        <f t="shared" si="14"/>
        <v>0</v>
      </c>
      <c r="G38" s="71">
        <f t="shared" si="14"/>
        <v>0</v>
      </c>
      <c r="H38" s="71">
        <f t="shared" si="14"/>
        <v>0</v>
      </c>
      <c r="I38" s="71">
        <f t="shared" si="14"/>
        <v>0</v>
      </c>
      <c r="J38" s="71">
        <f t="shared" si="14"/>
        <v>1</v>
      </c>
      <c r="K38" s="71">
        <f t="shared" si="14"/>
        <v>1</v>
      </c>
      <c r="L38" s="71">
        <f t="shared" si="14"/>
        <v>0</v>
      </c>
      <c r="M38" s="71">
        <f t="shared" si="14"/>
        <v>0</v>
      </c>
      <c r="N38" s="71">
        <f t="shared" si="14"/>
        <v>0</v>
      </c>
      <c r="O38" s="71">
        <f t="shared" si="14"/>
        <v>0</v>
      </c>
      <c r="P38" s="71">
        <f t="shared" si="14"/>
        <v>0</v>
      </c>
      <c r="Q38" s="71">
        <f t="shared" si="14"/>
        <v>1</v>
      </c>
      <c r="R38" s="71">
        <f t="shared" si="14"/>
        <v>1</v>
      </c>
      <c r="S38" s="71">
        <f t="shared" si="14"/>
        <v>0</v>
      </c>
      <c r="T38" s="71">
        <f t="shared" si="14"/>
        <v>0</v>
      </c>
      <c r="U38" s="71">
        <f t="shared" si="14"/>
        <v>0</v>
      </c>
      <c r="V38" s="71">
        <f t="shared" si="14"/>
        <v>0</v>
      </c>
      <c r="W38" s="71">
        <f t="shared" si="14"/>
        <v>0</v>
      </c>
      <c r="X38" s="71">
        <f t="shared" si="14"/>
        <v>1</v>
      </c>
      <c r="Y38" s="71">
        <f t="shared" si="14"/>
        <v>1</v>
      </c>
      <c r="Z38" s="71">
        <f t="shared" si="14"/>
        <v>0</v>
      </c>
      <c r="AA38" s="71">
        <f t="shared" si="14"/>
        <v>0</v>
      </c>
      <c r="AB38" s="71">
        <f t="shared" si="14"/>
        <v>1</v>
      </c>
      <c r="AC38" s="71">
        <f t="shared" si="14"/>
        <v>1</v>
      </c>
      <c r="AD38" s="71">
        <f t="shared" si="14"/>
        <v>0</v>
      </c>
      <c r="AE38" s="71">
        <f t="shared" si="14"/>
        <v>1</v>
      </c>
      <c r="AF38" s="71">
        <f t="shared" si="14"/>
        <v>1</v>
      </c>
      <c r="AG38" s="71">
        <f t="shared" si="14"/>
        <v>0</v>
      </c>
      <c r="AH38" s="71">
        <f t="shared" si="14"/>
        <v>0</v>
      </c>
      <c r="AI38" s="36"/>
      <c r="AJ38" s="36"/>
      <c r="AK38" s="62"/>
      <c r="AL38" s="56"/>
      <c r="AM38" s="10"/>
      <c r="AN38" s="10"/>
    </row>
    <row r="39" spans="1:40" s="3" customFormat="1" ht="23.25" customHeight="1" x14ac:dyDescent="0.2">
      <c r="A39" s="117"/>
      <c r="B39" s="5"/>
      <c r="C39" s="1"/>
      <c r="D39" s="106" t="str">
        <f>IF(AND((D13 - D15)+SUM(D20,D22:D34)&gt;0.00001,SUM(D20,D22:D34)&gt;0),"I","")</f>
        <v/>
      </c>
      <c r="E39" s="106" t="str">
        <f t="shared" ref="E39:AH39" si="15">IF(AND((E13 - E15)+SUM(E20,E22:E34)&gt;0.00001,SUM(E20,E22:E34)&gt;0),"I","")</f>
        <v/>
      </c>
      <c r="F39" s="106" t="str">
        <f t="shared" si="15"/>
        <v/>
      </c>
      <c r="G39" s="106" t="str">
        <f t="shared" si="15"/>
        <v/>
      </c>
      <c r="H39" s="106" t="str">
        <f t="shared" si="15"/>
        <v/>
      </c>
      <c r="I39" s="106" t="str">
        <f t="shared" si="15"/>
        <v/>
      </c>
      <c r="J39" s="106" t="str">
        <f t="shared" si="15"/>
        <v/>
      </c>
      <c r="K39" s="106" t="str">
        <f t="shared" si="15"/>
        <v/>
      </c>
      <c r="L39" s="106" t="str">
        <f t="shared" si="15"/>
        <v/>
      </c>
      <c r="M39" s="106" t="str">
        <f t="shared" si="15"/>
        <v/>
      </c>
      <c r="N39" s="106" t="str">
        <f t="shared" si="15"/>
        <v/>
      </c>
      <c r="O39" s="106" t="str">
        <f t="shared" si="15"/>
        <v/>
      </c>
      <c r="P39" s="106" t="str">
        <f t="shared" si="15"/>
        <v/>
      </c>
      <c r="Q39" s="106" t="str">
        <f t="shared" si="15"/>
        <v/>
      </c>
      <c r="R39" s="106" t="str">
        <f t="shared" si="15"/>
        <v/>
      </c>
      <c r="S39" s="106" t="str">
        <f t="shared" si="15"/>
        <v/>
      </c>
      <c r="T39" s="106" t="str">
        <f t="shared" si="15"/>
        <v/>
      </c>
      <c r="U39" s="106" t="str">
        <f t="shared" si="15"/>
        <v/>
      </c>
      <c r="V39" s="106" t="str">
        <f t="shared" si="15"/>
        <v/>
      </c>
      <c r="W39" s="106" t="str">
        <f t="shared" si="15"/>
        <v/>
      </c>
      <c r="X39" s="106" t="str">
        <f t="shared" si="15"/>
        <v/>
      </c>
      <c r="Y39" s="106" t="str">
        <f t="shared" si="15"/>
        <v/>
      </c>
      <c r="Z39" s="106" t="str">
        <f t="shared" si="15"/>
        <v/>
      </c>
      <c r="AA39" s="106" t="str">
        <f t="shared" si="15"/>
        <v/>
      </c>
      <c r="AB39" s="106" t="str">
        <f t="shared" si="15"/>
        <v/>
      </c>
      <c r="AC39" s="106" t="str">
        <f t="shared" si="15"/>
        <v/>
      </c>
      <c r="AD39" s="106" t="str">
        <f t="shared" si="15"/>
        <v/>
      </c>
      <c r="AE39" s="106" t="str">
        <f t="shared" si="15"/>
        <v/>
      </c>
      <c r="AF39" s="106" t="str">
        <f t="shared" si="15"/>
        <v/>
      </c>
      <c r="AG39" s="106" t="str">
        <f t="shared" si="15"/>
        <v/>
      </c>
      <c r="AH39" s="106" t="str">
        <f t="shared" si="15"/>
        <v/>
      </c>
      <c r="AI39" s="1"/>
      <c r="AJ39" s="11"/>
      <c r="AK39" s="63"/>
      <c r="AL39" s="56"/>
      <c r="AM39" s="10"/>
      <c r="AN39"/>
    </row>
    <row r="40" spans="1:40" s="39" customFormat="1" ht="23.25" customHeight="1" x14ac:dyDescent="0.2">
      <c r="A40" s="36"/>
      <c r="B40" s="2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63"/>
      <c r="AL40" s="38"/>
      <c r="AM40" s="38"/>
      <c r="AN40" s="37"/>
    </row>
    <row r="41" spans="1:40" customFormat="1" ht="30.75" customHeight="1" x14ac:dyDescent="0.2">
      <c r="A41" s="1"/>
      <c r="B41" s="28" t="s">
        <v>67</v>
      </c>
      <c r="C41" s="1"/>
      <c r="D41" s="1"/>
      <c r="E41" s="1"/>
      <c r="F41" s="1"/>
      <c r="G41" s="1"/>
      <c r="H41" s="1"/>
      <c r="I41" s="1"/>
      <c r="M41" s="1"/>
      <c r="N41" s="1"/>
      <c r="O41" s="1"/>
      <c r="P41" s="1"/>
      <c r="Q41" s="1"/>
      <c r="R41" s="1"/>
      <c r="S41" s="1"/>
      <c r="T41" s="1"/>
      <c r="U41" s="1"/>
      <c r="V41" s="1"/>
      <c r="W41" s="1"/>
      <c r="X41" s="1"/>
      <c r="Y41" s="1"/>
      <c r="Z41" s="1"/>
      <c r="AA41" s="1"/>
      <c r="AB41" s="1"/>
      <c r="AC41" s="1"/>
      <c r="AD41" s="1"/>
      <c r="AE41" s="1"/>
      <c r="AF41" s="1"/>
      <c r="AG41" s="1"/>
      <c r="AH41" s="1"/>
      <c r="AI41" s="1"/>
      <c r="AJ41" s="1"/>
      <c r="AK41" s="63"/>
      <c r="AM41" s="10"/>
    </row>
    <row r="42" spans="1:40" ht="30.75" customHeight="1" x14ac:dyDescent="0.25">
      <c r="B42" s="29" t="s">
        <v>14</v>
      </c>
      <c r="C42" s="16"/>
      <c r="D42"/>
      <c r="E42"/>
      <c r="F42"/>
      <c r="G42"/>
      <c r="H42"/>
      <c r="I42"/>
      <c r="J42"/>
      <c r="K42"/>
      <c r="L42"/>
      <c r="M42"/>
      <c r="N42"/>
      <c r="O42"/>
      <c r="P42"/>
      <c r="Q42"/>
      <c r="R42"/>
      <c r="S42"/>
      <c r="T42" s="30" t="s">
        <v>15</v>
      </c>
      <c r="U42"/>
      <c r="V42"/>
      <c r="W42"/>
      <c r="X42"/>
      <c r="Y42"/>
      <c r="Z42"/>
      <c r="AA42"/>
      <c r="AB42"/>
      <c r="AC42"/>
      <c r="AD42"/>
      <c r="AE42" s="30" t="s">
        <v>16</v>
      </c>
      <c r="AF42"/>
      <c r="AG42" s="7"/>
      <c r="AH42" s="6"/>
      <c r="AI42"/>
      <c r="AJ42"/>
      <c r="AK42" s="63"/>
      <c r="AL42"/>
      <c r="AM42"/>
      <c r="AN42"/>
    </row>
    <row r="43" spans="1:40" ht="28.5" customHeight="1" x14ac:dyDescent="0.2">
      <c r="AL43"/>
      <c r="AM43"/>
      <c r="AN43"/>
    </row>
    <row r="44" spans="1:40" customFormat="1" ht="28.5" customHeight="1" x14ac:dyDescent="0.2">
      <c r="A44" s="1"/>
    </row>
    <row r="45" spans="1:40" ht="15" x14ac:dyDescent="0.2">
      <c r="B45" s="26"/>
      <c r="H45" s="23"/>
      <c r="J45"/>
      <c r="K45"/>
      <c r="L45"/>
      <c r="AK45" s="63"/>
    </row>
    <row r="46" spans="1:40" ht="15" x14ac:dyDescent="0.2">
      <c r="B46" s="26"/>
      <c r="J46"/>
      <c r="K46"/>
      <c r="L46"/>
      <c r="AK46" s="63"/>
    </row>
    <row r="47" spans="1:40" ht="15" x14ac:dyDescent="0.2">
      <c r="A47" s="66"/>
      <c r="B47" s="20"/>
      <c r="R47" s="12"/>
      <c r="S47"/>
      <c r="AK47" s="63"/>
    </row>
    <row r="48" spans="1:40" ht="15" x14ac:dyDescent="0.2">
      <c r="A48" s="67"/>
      <c r="AK48" s="63"/>
    </row>
    <row r="49" spans="1:37" ht="15" x14ac:dyDescent="0.2">
      <c r="A49" s="67"/>
      <c r="AK49" s="63"/>
    </row>
    <row r="50" spans="1:37" ht="15" x14ac:dyDescent="0.2">
      <c r="A50" s="68"/>
      <c r="AK50" s="63"/>
    </row>
    <row r="51" spans="1:37" x14ac:dyDescent="0.2">
      <c r="A51" s="32"/>
      <c r="B51" s="3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64"/>
    </row>
    <row r="52" spans="1:37" x14ac:dyDescent="0.2">
      <c r="A52" s="32"/>
      <c r="B52" s="3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64"/>
    </row>
    <row r="53" spans="1:37" x14ac:dyDescent="0.2">
      <c r="A53" s="32"/>
      <c r="B53" s="3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64"/>
    </row>
    <row r="54" spans="1:37" x14ac:dyDescent="0.2">
      <c r="A54" s="34"/>
      <c r="B54" s="3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64"/>
    </row>
    <row r="55" spans="1:37" x14ac:dyDescent="0.2">
      <c r="A55" s="13"/>
      <c r="B55" s="3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64"/>
    </row>
    <row r="56" spans="1:37" x14ac:dyDescent="0.2">
      <c r="A56" s="13"/>
      <c r="B56" s="3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64"/>
    </row>
    <row r="57" spans="1:37" x14ac:dyDescent="0.2">
      <c r="A57" s="13"/>
      <c r="B57" s="3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64"/>
    </row>
    <row r="58" spans="1:37" x14ac:dyDescent="0.2">
      <c r="A58" s="13"/>
      <c r="B58" s="3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64"/>
    </row>
    <row r="59" spans="1:37" x14ac:dyDescent="0.2">
      <c r="A59" s="13"/>
      <c r="B59" s="3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64"/>
    </row>
    <row r="60" spans="1:37" x14ac:dyDescent="0.2">
      <c r="A60" s="13"/>
      <c r="B60" s="3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64"/>
    </row>
    <row r="61" spans="1:37" x14ac:dyDescent="0.2">
      <c r="A61" s="13"/>
      <c r="B61" s="3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64"/>
    </row>
    <row r="62" spans="1:37" x14ac:dyDescent="0.2">
      <c r="AK62" s="63"/>
    </row>
    <row r="63" spans="1:37" x14ac:dyDescent="0.2">
      <c r="AK63" s="63"/>
    </row>
    <row r="64" spans="1:37" x14ac:dyDescent="0.2">
      <c r="AK64" s="63"/>
    </row>
    <row r="65" spans="37:37" x14ac:dyDescent="0.2">
      <c r="AK65" s="63"/>
    </row>
    <row r="66" spans="37:37" x14ac:dyDescent="0.2">
      <c r="AK66" s="63"/>
    </row>
    <row r="67" spans="37:37" x14ac:dyDescent="0.2">
      <c r="AK67" s="63"/>
    </row>
    <row r="68" spans="37:37" x14ac:dyDescent="0.2">
      <c r="AK68" s="63"/>
    </row>
    <row r="69" spans="37:37" x14ac:dyDescent="0.2">
      <c r="AK69" s="63"/>
    </row>
    <row r="70" spans="37:37" x14ac:dyDescent="0.2">
      <c r="AK70" s="63"/>
    </row>
    <row r="71" spans="37:37" x14ac:dyDescent="0.2">
      <c r="AK71" s="63"/>
    </row>
    <row r="72" spans="37:37" x14ac:dyDescent="0.2">
      <c r="AK72" s="63"/>
    </row>
    <row r="73" spans="37:37" x14ac:dyDescent="0.2">
      <c r="AK73" s="63"/>
    </row>
    <row r="74" spans="37:37" x14ac:dyDescent="0.2">
      <c r="AK74" s="63"/>
    </row>
    <row r="75" spans="37:37" x14ac:dyDescent="0.2">
      <c r="AK75" s="63"/>
    </row>
    <row r="76" spans="37:37" x14ac:dyDescent="0.2">
      <c r="AK76" s="63"/>
    </row>
    <row r="77" spans="37:37" x14ac:dyDescent="0.2">
      <c r="AK77" s="63"/>
    </row>
    <row r="78" spans="37:37" x14ac:dyDescent="0.2">
      <c r="AK78" s="63"/>
    </row>
    <row r="79" spans="37:37" x14ac:dyDescent="0.2">
      <c r="AK79" s="63"/>
    </row>
    <row r="80" spans="37:37" x14ac:dyDescent="0.2">
      <c r="AK80" s="63"/>
    </row>
    <row r="81" spans="1:37" hidden="1" x14ac:dyDescent="0.2">
      <c r="AK81" s="63"/>
    </row>
    <row r="82" spans="1:37" customFormat="1" hidden="1" x14ac:dyDescent="0.2">
      <c r="A82" s="130"/>
      <c r="B82" s="5"/>
      <c r="C82" s="5" t="s">
        <v>365</v>
      </c>
      <c r="D82" s="582">
        <f t="shared" ref="D82:AH82" si="16">IF(D4="",0,ABS(VLOOKUP(D3,VSA_Kalender,13,FALSE)&gt;0))</f>
        <v>1</v>
      </c>
      <c r="E82" s="582">
        <f t="shared" si="16"/>
        <v>1</v>
      </c>
      <c r="F82" s="582">
        <f t="shared" si="16"/>
        <v>1</v>
      </c>
      <c r="G82" s="582">
        <f t="shared" si="16"/>
        <v>1</v>
      </c>
      <c r="H82" s="582">
        <f t="shared" si="16"/>
        <v>1</v>
      </c>
      <c r="I82" s="582">
        <f t="shared" si="16"/>
        <v>1</v>
      </c>
      <c r="J82" s="582">
        <f t="shared" si="16"/>
        <v>1</v>
      </c>
      <c r="K82" s="582">
        <f t="shared" si="16"/>
        <v>1</v>
      </c>
      <c r="L82" s="582">
        <f t="shared" si="16"/>
        <v>1</v>
      </c>
      <c r="M82" s="582">
        <f t="shared" si="16"/>
        <v>1</v>
      </c>
      <c r="N82" s="582">
        <f t="shared" si="16"/>
        <v>1</v>
      </c>
      <c r="O82" s="582">
        <f t="shared" si="16"/>
        <v>1</v>
      </c>
      <c r="P82" s="582">
        <f t="shared" si="16"/>
        <v>1</v>
      </c>
      <c r="Q82" s="582">
        <f t="shared" si="16"/>
        <v>1</v>
      </c>
      <c r="R82" s="582">
        <f t="shared" si="16"/>
        <v>1</v>
      </c>
      <c r="S82" s="582">
        <f t="shared" si="16"/>
        <v>1</v>
      </c>
      <c r="T82" s="582">
        <f t="shared" si="16"/>
        <v>1</v>
      </c>
      <c r="U82" s="582">
        <f t="shared" si="16"/>
        <v>1</v>
      </c>
      <c r="V82" s="582">
        <f t="shared" si="16"/>
        <v>1</v>
      </c>
      <c r="W82" s="582">
        <f t="shared" si="16"/>
        <v>1</v>
      </c>
      <c r="X82" s="582">
        <f t="shared" si="16"/>
        <v>1</v>
      </c>
      <c r="Y82" s="582">
        <f t="shared" si="16"/>
        <v>1</v>
      </c>
      <c r="Z82" s="582">
        <f t="shared" si="16"/>
        <v>1</v>
      </c>
      <c r="AA82" s="582">
        <f t="shared" si="16"/>
        <v>1</v>
      </c>
      <c r="AB82" s="582">
        <f t="shared" si="16"/>
        <v>1</v>
      </c>
      <c r="AC82" s="582">
        <f t="shared" si="16"/>
        <v>1</v>
      </c>
      <c r="AD82" s="582">
        <f t="shared" si="16"/>
        <v>1</v>
      </c>
      <c r="AE82" s="582">
        <f t="shared" si="16"/>
        <v>1</v>
      </c>
      <c r="AF82" s="582">
        <f t="shared" si="16"/>
        <v>1</v>
      </c>
      <c r="AG82" s="582">
        <f t="shared" si="16"/>
        <v>1</v>
      </c>
      <c r="AH82" s="582">
        <f t="shared" si="16"/>
        <v>1</v>
      </c>
      <c r="AI82" s="1"/>
      <c r="AJ82" s="1"/>
      <c r="AK82" s="63"/>
    </row>
    <row r="83" spans="1:37" hidden="1" x14ac:dyDescent="0.2">
      <c r="C83" s="488" t="s">
        <v>366</v>
      </c>
      <c r="AK83" s="63"/>
    </row>
    <row r="84" spans="1:37" customFormat="1" hidden="1" x14ac:dyDescent="0.2">
      <c r="A84" s="130"/>
      <c r="B84" s="5"/>
      <c r="C84" s="740" t="s">
        <v>393</v>
      </c>
      <c r="D84" s="741">
        <f t="shared" ref="D84:AH84" si="17">IFERROR(VLOOKUP(D3,VSA_Kalender,21,FALSE),0)</f>
        <v>1</v>
      </c>
      <c r="E84" s="741">
        <f t="shared" si="17"/>
        <v>1</v>
      </c>
      <c r="F84" s="741">
        <f t="shared" si="17"/>
        <v>1</v>
      </c>
      <c r="G84" s="741">
        <f t="shared" si="17"/>
        <v>1</v>
      </c>
      <c r="H84" s="741">
        <f t="shared" si="17"/>
        <v>1</v>
      </c>
      <c r="I84" s="741">
        <f t="shared" si="17"/>
        <v>1</v>
      </c>
      <c r="J84" s="741">
        <f t="shared" si="17"/>
        <v>1</v>
      </c>
      <c r="K84" s="741">
        <f t="shared" si="17"/>
        <v>1</v>
      </c>
      <c r="L84" s="741">
        <f t="shared" si="17"/>
        <v>1</v>
      </c>
      <c r="M84" s="741">
        <f t="shared" si="17"/>
        <v>1</v>
      </c>
      <c r="N84" s="741">
        <f t="shared" si="17"/>
        <v>1</v>
      </c>
      <c r="O84" s="741">
        <f t="shared" si="17"/>
        <v>1</v>
      </c>
      <c r="P84" s="741">
        <f t="shared" si="17"/>
        <v>1</v>
      </c>
      <c r="Q84" s="741">
        <f t="shared" si="17"/>
        <v>1</v>
      </c>
      <c r="R84" s="741">
        <f t="shared" si="17"/>
        <v>1</v>
      </c>
      <c r="S84" s="741">
        <f t="shared" si="17"/>
        <v>1</v>
      </c>
      <c r="T84" s="741">
        <f t="shared" si="17"/>
        <v>1</v>
      </c>
      <c r="U84" s="741">
        <f t="shared" si="17"/>
        <v>1</v>
      </c>
      <c r="V84" s="741">
        <f t="shared" si="17"/>
        <v>1</v>
      </c>
      <c r="W84" s="741">
        <f t="shared" si="17"/>
        <v>1</v>
      </c>
      <c r="X84" s="741">
        <f t="shared" si="17"/>
        <v>1</v>
      </c>
      <c r="Y84" s="741">
        <f t="shared" si="17"/>
        <v>1</v>
      </c>
      <c r="Z84" s="741">
        <f t="shared" si="17"/>
        <v>1</v>
      </c>
      <c r="AA84" s="741">
        <f t="shared" si="17"/>
        <v>1</v>
      </c>
      <c r="AB84" s="741">
        <f t="shared" si="17"/>
        <v>1</v>
      </c>
      <c r="AC84" s="741">
        <f t="shared" si="17"/>
        <v>1</v>
      </c>
      <c r="AD84" s="741">
        <f t="shared" si="17"/>
        <v>1</v>
      </c>
      <c r="AE84" s="741">
        <f t="shared" si="17"/>
        <v>1</v>
      </c>
      <c r="AF84" s="741">
        <f t="shared" si="17"/>
        <v>1</v>
      </c>
      <c r="AG84" s="741">
        <f t="shared" si="17"/>
        <v>1</v>
      </c>
      <c r="AH84" s="741">
        <f t="shared" si="17"/>
        <v>1</v>
      </c>
      <c r="AI84" s="1"/>
      <c r="AJ84" s="1"/>
      <c r="AK84" s="63"/>
    </row>
    <row r="85" spans="1:37" hidden="1" x14ac:dyDescent="0.2">
      <c r="B85" s="446"/>
      <c r="C85" s="447" t="s">
        <v>307</v>
      </c>
      <c r="D85" s="448">
        <f t="shared" ref="D85:AH85" si="18">D4</f>
        <v>1</v>
      </c>
      <c r="E85" s="449">
        <f t="shared" si="18"/>
        <v>2</v>
      </c>
      <c r="F85" s="449">
        <f t="shared" si="18"/>
        <v>3</v>
      </c>
      <c r="G85" s="449">
        <f t="shared" si="18"/>
        <v>4</v>
      </c>
      <c r="H85" s="449">
        <f t="shared" si="18"/>
        <v>5</v>
      </c>
      <c r="I85" s="449">
        <f t="shared" si="18"/>
        <v>6</v>
      </c>
      <c r="J85" s="449">
        <f t="shared" si="18"/>
        <v>7</v>
      </c>
      <c r="K85" s="449">
        <f t="shared" si="18"/>
        <v>8</v>
      </c>
      <c r="L85" s="449">
        <f t="shared" si="18"/>
        <v>9</v>
      </c>
      <c r="M85" s="449">
        <f t="shared" si="18"/>
        <v>10</v>
      </c>
      <c r="N85" s="449">
        <f t="shared" si="18"/>
        <v>11</v>
      </c>
      <c r="O85" s="449">
        <f t="shared" si="18"/>
        <v>12</v>
      </c>
      <c r="P85" s="449">
        <f t="shared" si="18"/>
        <v>13</v>
      </c>
      <c r="Q85" s="449">
        <f t="shared" si="18"/>
        <v>14</v>
      </c>
      <c r="R85" s="449">
        <f t="shared" si="18"/>
        <v>15</v>
      </c>
      <c r="S85" s="449">
        <f t="shared" si="18"/>
        <v>16</v>
      </c>
      <c r="T85" s="449">
        <f t="shared" si="18"/>
        <v>17</v>
      </c>
      <c r="U85" s="449">
        <f t="shared" si="18"/>
        <v>18</v>
      </c>
      <c r="V85" s="449">
        <f t="shared" si="18"/>
        <v>19</v>
      </c>
      <c r="W85" s="449">
        <f t="shared" si="18"/>
        <v>20</v>
      </c>
      <c r="X85" s="449">
        <f t="shared" si="18"/>
        <v>21</v>
      </c>
      <c r="Y85" s="449">
        <f t="shared" si="18"/>
        <v>22</v>
      </c>
      <c r="Z85" s="449">
        <f t="shared" si="18"/>
        <v>23</v>
      </c>
      <c r="AA85" s="449">
        <f t="shared" si="18"/>
        <v>24</v>
      </c>
      <c r="AB85" s="449">
        <f t="shared" si="18"/>
        <v>25</v>
      </c>
      <c r="AC85" s="449">
        <f t="shared" si="18"/>
        <v>26</v>
      </c>
      <c r="AD85" s="449">
        <f t="shared" si="18"/>
        <v>27</v>
      </c>
      <c r="AE85" s="449">
        <f t="shared" si="18"/>
        <v>28</v>
      </c>
      <c r="AF85" s="449">
        <f t="shared" si="18"/>
        <v>29</v>
      </c>
      <c r="AG85" s="449">
        <f t="shared" si="18"/>
        <v>30</v>
      </c>
      <c r="AH85" s="450">
        <f t="shared" si="18"/>
        <v>31</v>
      </c>
      <c r="AK85" s="63"/>
    </row>
    <row r="86" spans="1:37" customFormat="1" hidden="1" x14ac:dyDescent="0.2">
      <c r="A86" s="130"/>
      <c r="B86" s="446"/>
      <c r="C86" s="447" t="s">
        <v>383</v>
      </c>
      <c r="D86" s="451">
        <f>IFERROR(ABS(WEEKDAY(D3,2)&lt;6),0)</f>
        <v>0</v>
      </c>
      <c r="E86" s="452">
        <f t="shared" ref="E86:AH86" si="19">IFERROR(ABS(WEEKDAY(E3,2)&lt;6),0)</f>
        <v>1</v>
      </c>
      <c r="F86" s="452">
        <f t="shared" si="19"/>
        <v>1</v>
      </c>
      <c r="G86" s="452">
        <f t="shared" si="19"/>
        <v>1</v>
      </c>
      <c r="H86" s="452">
        <f t="shared" si="19"/>
        <v>1</v>
      </c>
      <c r="I86" s="452">
        <f t="shared" si="19"/>
        <v>1</v>
      </c>
      <c r="J86" s="452">
        <f t="shared" si="19"/>
        <v>0</v>
      </c>
      <c r="K86" s="452">
        <f t="shared" si="19"/>
        <v>0</v>
      </c>
      <c r="L86" s="452">
        <f t="shared" si="19"/>
        <v>1</v>
      </c>
      <c r="M86" s="452">
        <f t="shared" si="19"/>
        <v>1</v>
      </c>
      <c r="N86" s="452">
        <f t="shared" si="19"/>
        <v>1</v>
      </c>
      <c r="O86" s="452">
        <f t="shared" si="19"/>
        <v>1</v>
      </c>
      <c r="P86" s="452">
        <f t="shared" si="19"/>
        <v>1</v>
      </c>
      <c r="Q86" s="452">
        <f t="shared" si="19"/>
        <v>0</v>
      </c>
      <c r="R86" s="452">
        <f t="shared" si="19"/>
        <v>0</v>
      </c>
      <c r="S86" s="452">
        <f t="shared" si="19"/>
        <v>1</v>
      </c>
      <c r="T86" s="452">
        <f t="shared" si="19"/>
        <v>1</v>
      </c>
      <c r="U86" s="452">
        <f t="shared" si="19"/>
        <v>1</v>
      </c>
      <c r="V86" s="452">
        <f t="shared" si="19"/>
        <v>1</v>
      </c>
      <c r="W86" s="452">
        <f t="shared" si="19"/>
        <v>1</v>
      </c>
      <c r="X86" s="452">
        <f t="shared" si="19"/>
        <v>0</v>
      </c>
      <c r="Y86" s="452">
        <f t="shared" si="19"/>
        <v>0</v>
      </c>
      <c r="Z86" s="452">
        <f t="shared" si="19"/>
        <v>1</v>
      </c>
      <c r="AA86" s="452">
        <f t="shared" si="19"/>
        <v>1</v>
      </c>
      <c r="AB86" s="452">
        <f t="shared" si="19"/>
        <v>1</v>
      </c>
      <c r="AC86" s="452">
        <f t="shared" si="19"/>
        <v>1</v>
      </c>
      <c r="AD86" s="452">
        <f t="shared" si="19"/>
        <v>1</v>
      </c>
      <c r="AE86" s="452">
        <f t="shared" si="19"/>
        <v>0</v>
      </c>
      <c r="AF86" s="452">
        <f t="shared" si="19"/>
        <v>0</v>
      </c>
      <c r="AG86" s="452">
        <f t="shared" si="19"/>
        <v>1</v>
      </c>
      <c r="AH86" s="453">
        <f t="shared" si="19"/>
        <v>1</v>
      </c>
      <c r="AI86" s="1"/>
      <c r="AJ86" s="1"/>
      <c r="AK86" s="63"/>
    </row>
    <row r="87" spans="1:37" hidden="1" x14ac:dyDescent="0.2">
      <c r="B87" s="454"/>
      <c r="C87" s="455" t="s">
        <v>308</v>
      </c>
      <c r="D87" s="456">
        <f>MAX(D100:D107,D98,D134)</f>
        <v>0</v>
      </c>
      <c r="E87" s="456">
        <f t="shared" ref="E87:AH87" si="20">MAX(E100:E107,E98,E134)</f>
        <v>0</v>
      </c>
      <c r="F87" s="456">
        <f t="shared" si="20"/>
        <v>0</v>
      </c>
      <c r="G87" s="456">
        <f t="shared" si="20"/>
        <v>0</v>
      </c>
      <c r="H87" s="456">
        <f t="shared" si="20"/>
        <v>0</v>
      </c>
      <c r="I87" s="456">
        <f t="shared" si="20"/>
        <v>0</v>
      </c>
      <c r="J87" s="456">
        <f t="shared" si="20"/>
        <v>0</v>
      </c>
      <c r="K87" s="456">
        <f t="shared" si="20"/>
        <v>0</v>
      </c>
      <c r="L87" s="456">
        <f t="shared" si="20"/>
        <v>0</v>
      </c>
      <c r="M87" s="456">
        <f t="shared" si="20"/>
        <v>0</v>
      </c>
      <c r="N87" s="456">
        <f t="shared" si="20"/>
        <v>0</v>
      </c>
      <c r="O87" s="456">
        <f t="shared" si="20"/>
        <v>0</v>
      </c>
      <c r="P87" s="456">
        <f t="shared" si="20"/>
        <v>0</v>
      </c>
      <c r="Q87" s="456">
        <f t="shared" si="20"/>
        <v>0</v>
      </c>
      <c r="R87" s="456">
        <f t="shared" si="20"/>
        <v>0</v>
      </c>
      <c r="S87" s="456">
        <f t="shared" si="20"/>
        <v>0</v>
      </c>
      <c r="T87" s="456">
        <f t="shared" si="20"/>
        <v>0</v>
      </c>
      <c r="U87" s="456">
        <f t="shared" si="20"/>
        <v>0</v>
      </c>
      <c r="V87" s="456">
        <f t="shared" si="20"/>
        <v>0</v>
      </c>
      <c r="W87" s="456">
        <f t="shared" si="20"/>
        <v>0</v>
      </c>
      <c r="X87" s="456">
        <f t="shared" si="20"/>
        <v>0</v>
      </c>
      <c r="Y87" s="456">
        <f t="shared" si="20"/>
        <v>0</v>
      </c>
      <c r="Z87" s="456">
        <f t="shared" si="20"/>
        <v>0</v>
      </c>
      <c r="AA87" s="456">
        <f t="shared" si="20"/>
        <v>0</v>
      </c>
      <c r="AB87" s="456">
        <f t="shared" si="20"/>
        <v>0</v>
      </c>
      <c r="AC87" s="456">
        <f t="shared" si="20"/>
        <v>0</v>
      </c>
      <c r="AD87" s="456">
        <f t="shared" si="20"/>
        <v>0</v>
      </c>
      <c r="AE87" s="456">
        <f t="shared" si="20"/>
        <v>0</v>
      </c>
      <c r="AF87" s="456">
        <f t="shared" si="20"/>
        <v>0</v>
      </c>
      <c r="AG87" s="456">
        <f t="shared" si="20"/>
        <v>0</v>
      </c>
      <c r="AH87" s="456">
        <f t="shared" si="20"/>
        <v>0</v>
      </c>
      <c r="AK87" s="63"/>
    </row>
    <row r="88" spans="1:37" hidden="1" x14ac:dyDescent="0.2">
      <c r="B88" s="446"/>
      <c r="C88" s="447" t="s">
        <v>309</v>
      </c>
      <c r="D88" s="448">
        <f>IF(D87=0,1,0)</f>
        <v>1</v>
      </c>
      <c r="E88" s="449">
        <f t="shared" ref="E88:AH88" si="21">IF(E87=0,1,0)</f>
        <v>1</v>
      </c>
      <c r="F88" s="449">
        <f t="shared" si="21"/>
        <v>1</v>
      </c>
      <c r="G88" s="449">
        <f t="shared" si="21"/>
        <v>1</v>
      </c>
      <c r="H88" s="449">
        <f t="shared" si="21"/>
        <v>1</v>
      </c>
      <c r="I88" s="449">
        <f t="shared" si="21"/>
        <v>1</v>
      </c>
      <c r="J88" s="449">
        <f t="shared" si="21"/>
        <v>1</v>
      </c>
      <c r="K88" s="449">
        <f t="shared" si="21"/>
        <v>1</v>
      </c>
      <c r="L88" s="449">
        <f t="shared" si="21"/>
        <v>1</v>
      </c>
      <c r="M88" s="449">
        <f t="shared" si="21"/>
        <v>1</v>
      </c>
      <c r="N88" s="449">
        <f t="shared" si="21"/>
        <v>1</v>
      </c>
      <c r="O88" s="449">
        <f t="shared" si="21"/>
        <v>1</v>
      </c>
      <c r="P88" s="449">
        <f t="shared" si="21"/>
        <v>1</v>
      </c>
      <c r="Q88" s="449">
        <f t="shared" si="21"/>
        <v>1</v>
      </c>
      <c r="R88" s="449">
        <f t="shared" si="21"/>
        <v>1</v>
      </c>
      <c r="S88" s="449">
        <f t="shared" si="21"/>
        <v>1</v>
      </c>
      <c r="T88" s="449">
        <f t="shared" si="21"/>
        <v>1</v>
      </c>
      <c r="U88" s="449">
        <f t="shared" si="21"/>
        <v>1</v>
      </c>
      <c r="V88" s="449">
        <f t="shared" si="21"/>
        <v>1</v>
      </c>
      <c r="W88" s="449">
        <f t="shared" si="21"/>
        <v>1</v>
      </c>
      <c r="X88" s="449">
        <f t="shared" si="21"/>
        <v>1</v>
      </c>
      <c r="Y88" s="449">
        <f t="shared" si="21"/>
        <v>1</v>
      </c>
      <c r="Z88" s="449">
        <f t="shared" si="21"/>
        <v>1</v>
      </c>
      <c r="AA88" s="449">
        <f t="shared" si="21"/>
        <v>1</v>
      </c>
      <c r="AB88" s="449">
        <f t="shared" si="21"/>
        <v>1</v>
      </c>
      <c r="AC88" s="449">
        <f t="shared" si="21"/>
        <v>1</v>
      </c>
      <c r="AD88" s="449">
        <f t="shared" si="21"/>
        <v>1</v>
      </c>
      <c r="AE88" s="449">
        <f t="shared" si="21"/>
        <v>1</v>
      </c>
      <c r="AF88" s="449">
        <f t="shared" si="21"/>
        <v>1</v>
      </c>
      <c r="AG88" s="449">
        <f t="shared" si="21"/>
        <v>1</v>
      </c>
      <c r="AH88" s="450">
        <f t="shared" si="21"/>
        <v>1</v>
      </c>
      <c r="AK88" s="63"/>
    </row>
    <row r="89" spans="1:37" hidden="1" x14ac:dyDescent="0.2">
      <c r="D89"/>
      <c r="E89"/>
      <c r="F89"/>
      <c r="G89"/>
      <c r="H89"/>
      <c r="I89"/>
      <c r="J89"/>
      <c r="K89"/>
      <c r="L89"/>
      <c r="M89"/>
      <c r="N89"/>
      <c r="O89"/>
      <c r="P89"/>
      <c r="Q89"/>
      <c r="R89"/>
      <c r="S89"/>
      <c r="T89"/>
      <c r="U89"/>
      <c r="V89"/>
      <c r="W89"/>
      <c r="X89"/>
      <c r="Y89"/>
      <c r="Z89"/>
      <c r="AA89"/>
      <c r="AB89"/>
      <c r="AC89"/>
      <c r="AD89"/>
      <c r="AE89"/>
      <c r="AF89"/>
      <c r="AG89"/>
      <c r="AH89"/>
      <c r="AK89" s="63"/>
    </row>
    <row r="90" spans="1:37" hidden="1" x14ac:dyDescent="0.2">
      <c r="B90" s="457"/>
      <c r="C90" s="399" t="s">
        <v>310</v>
      </c>
      <c r="D90" s="458">
        <f t="shared" ref="D90:AH90" si="22">IF(AND(D6-D5=0,COUNTA(D7:D12)&gt;0),1,0)</f>
        <v>0</v>
      </c>
      <c r="E90" s="458">
        <f t="shared" si="22"/>
        <v>0</v>
      </c>
      <c r="F90" s="458">
        <f t="shared" si="22"/>
        <v>0</v>
      </c>
      <c r="G90" s="458">
        <f t="shared" si="22"/>
        <v>0</v>
      </c>
      <c r="H90" s="458">
        <f t="shared" si="22"/>
        <v>0</v>
      </c>
      <c r="I90" s="458">
        <f t="shared" si="22"/>
        <v>0</v>
      </c>
      <c r="J90" s="458">
        <f t="shared" si="22"/>
        <v>0</v>
      </c>
      <c r="K90" s="458">
        <f t="shared" si="22"/>
        <v>0</v>
      </c>
      <c r="L90" s="458">
        <f t="shared" si="22"/>
        <v>0</v>
      </c>
      <c r="M90" s="458">
        <f t="shared" si="22"/>
        <v>0</v>
      </c>
      <c r="N90" s="458">
        <f t="shared" si="22"/>
        <v>0</v>
      </c>
      <c r="O90" s="458">
        <f t="shared" si="22"/>
        <v>0</v>
      </c>
      <c r="P90" s="458">
        <f t="shared" si="22"/>
        <v>0</v>
      </c>
      <c r="Q90" s="458">
        <f t="shared" si="22"/>
        <v>0</v>
      </c>
      <c r="R90" s="458">
        <f t="shared" si="22"/>
        <v>0</v>
      </c>
      <c r="S90" s="458">
        <f t="shared" si="22"/>
        <v>0</v>
      </c>
      <c r="T90" s="458">
        <f t="shared" si="22"/>
        <v>0</v>
      </c>
      <c r="U90" s="458">
        <f t="shared" si="22"/>
        <v>0</v>
      </c>
      <c r="V90" s="458">
        <f t="shared" si="22"/>
        <v>0</v>
      </c>
      <c r="W90" s="458">
        <f t="shared" si="22"/>
        <v>0</v>
      </c>
      <c r="X90" s="458">
        <f t="shared" si="22"/>
        <v>0</v>
      </c>
      <c r="Y90" s="458">
        <f t="shared" si="22"/>
        <v>0</v>
      </c>
      <c r="Z90" s="458">
        <f t="shared" si="22"/>
        <v>0</v>
      </c>
      <c r="AA90" s="458">
        <f t="shared" si="22"/>
        <v>0</v>
      </c>
      <c r="AB90" s="458">
        <f t="shared" si="22"/>
        <v>0</v>
      </c>
      <c r="AC90" s="458">
        <f t="shared" si="22"/>
        <v>0</v>
      </c>
      <c r="AD90" s="458">
        <f t="shared" si="22"/>
        <v>0</v>
      </c>
      <c r="AE90" s="458">
        <f t="shared" si="22"/>
        <v>0</v>
      </c>
      <c r="AF90" s="458">
        <f t="shared" si="22"/>
        <v>0</v>
      </c>
      <c r="AG90" s="458">
        <f t="shared" si="22"/>
        <v>0</v>
      </c>
      <c r="AH90" s="458">
        <f t="shared" si="22"/>
        <v>0</v>
      </c>
      <c r="AK90" s="63"/>
    </row>
    <row r="91" spans="1:37" hidden="1" x14ac:dyDescent="0.2">
      <c r="B91" s="459" t="s">
        <v>304</v>
      </c>
      <c r="C91" s="399" t="s">
        <v>311</v>
      </c>
      <c r="D91" s="458">
        <f t="shared" ref="D91:AH91" si="23">D90</f>
        <v>0</v>
      </c>
      <c r="E91" s="458">
        <f t="shared" si="23"/>
        <v>0</v>
      </c>
      <c r="F91" s="458">
        <f t="shared" si="23"/>
        <v>0</v>
      </c>
      <c r="G91" s="458">
        <f t="shared" si="23"/>
        <v>0</v>
      </c>
      <c r="H91" s="458">
        <f t="shared" si="23"/>
        <v>0</v>
      </c>
      <c r="I91" s="458">
        <f t="shared" si="23"/>
        <v>0</v>
      </c>
      <c r="J91" s="458">
        <f t="shared" si="23"/>
        <v>0</v>
      </c>
      <c r="K91" s="458">
        <f t="shared" si="23"/>
        <v>0</v>
      </c>
      <c r="L91" s="458">
        <f t="shared" si="23"/>
        <v>0</v>
      </c>
      <c r="M91" s="458">
        <f t="shared" si="23"/>
        <v>0</v>
      </c>
      <c r="N91" s="458">
        <f t="shared" si="23"/>
        <v>0</v>
      </c>
      <c r="O91" s="458">
        <f t="shared" si="23"/>
        <v>0</v>
      </c>
      <c r="P91" s="458">
        <f t="shared" si="23"/>
        <v>0</v>
      </c>
      <c r="Q91" s="458">
        <f t="shared" si="23"/>
        <v>0</v>
      </c>
      <c r="R91" s="458">
        <f t="shared" si="23"/>
        <v>0</v>
      </c>
      <c r="S91" s="458">
        <f t="shared" si="23"/>
        <v>0</v>
      </c>
      <c r="T91" s="458">
        <f t="shared" si="23"/>
        <v>0</v>
      </c>
      <c r="U91" s="458">
        <f t="shared" si="23"/>
        <v>0</v>
      </c>
      <c r="V91" s="458">
        <f t="shared" si="23"/>
        <v>0</v>
      </c>
      <c r="W91" s="458">
        <f t="shared" si="23"/>
        <v>0</v>
      </c>
      <c r="X91" s="458">
        <f t="shared" si="23"/>
        <v>0</v>
      </c>
      <c r="Y91" s="458">
        <f t="shared" si="23"/>
        <v>0</v>
      </c>
      <c r="Z91" s="458">
        <f t="shared" si="23"/>
        <v>0</v>
      </c>
      <c r="AA91" s="458">
        <f t="shared" si="23"/>
        <v>0</v>
      </c>
      <c r="AB91" s="458">
        <f t="shared" si="23"/>
        <v>0</v>
      </c>
      <c r="AC91" s="458">
        <f t="shared" si="23"/>
        <v>0</v>
      </c>
      <c r="AD91" s="458">
        <f t="shared" si="23"/>
        <v>0</v>
      </c>
      <c r="AE91" s="458">
        <f t="shared" si="23"/>
        <v>0</v>
      </c>
      <c r="AF91" s="458">
        <f t="shared" si="23"/>
        <v>0</v>
      </c>
      <c r="AG91" s="458">
        <f t="shared" si="23"/>
        <v>0</v>
      </c>
      <c r="AH91" s="458">
        <f t="shared" si="23"/>
        <v>0</v>
      </c>
      <c r="AK91" s="63"/>
    </row>
    <row r="92" spans="1:37" hidden="1" x14ac:dyDescent="0.2">
      <c r="B92" s="457"/>
      <c r="C92" s="399" t="s">
        <v>312</v>
      </c>
      <c r="D92" s="458">
        <f t="shared" ref="D92:AH92" si="24">IF(AND(D8-D7=0,COUNTA(D9:D12)&gt;0),1,0)</f>
        <v>0</v>
      </c>
      <c r="E92" s="458">
        <f t="shared" si="24"/>
        <v>0</v>
      </c>
      <c r="F92" s="458">
        <f t="shared" si="24"/>
        <v>0</v>
      </c>
      <c r="G92" s="458">
        <f t="shared" si="24"/>
        <v>0</v>
      </c>
      <c r="H92" s="458">
        <f t="shared" si="24"/>
        <v>0</v>
      </c>
      <c r="I92" s="458">
        <f t="shared" si="24"/>
        <v>0</v>
      </c>
      <c r="J92" s="458">
        <f t="shared" si="24"/>
        <v>0</v>
      </c>
      <c r="K92" s="458">
        <f t="shared" si="24"/>
        <v>0</v>
      </c>
      <c r="L92" s="458">
        <f t="shared" si="24"/>
        <v>0</v>
      </c>
      <c r="M92" s="458">
        <f t="shared" si="24"/>
        <v>0</v>
      </c>
      <c r="N92" s="458">
        <f t="shared" si="24"/>
        <v>0</v>
      </c>
      <c r="O92" s="458">
        <f t="shared" si="24"/>
        <v>0</v>
      </c>
      <c r="P92" s="458">
        <f t="shared" si="24"/>
        <v>0</v>
      </c>
      <c r="Q92" s="458">
        <f t="shared" si="24"/>
        <v>0</v>
      </c>
      <c r="R92" s="458">
        <f t="shared" si="24"/>
        <v>0</v>
      </c>
      <c r="S92" s="458">
        <f t="shared" si="24"/>
        <v>0</v>
      </c>
      <c r="T92" s="458">
        <f t="shared" si="24"/>
        <v>0</v>
      </c>
      <c r="U92" s="458">
        <f t="shared" si="24"/>
        <v>0</v>
      </c>
      <c r="V92" s="458">
        <f t="shared" si="24"/>
        <v>0</v>
      </c>
      <c r="W92" s="458">
        <f t="shared" si="24"/>
        <v>0</v>
      </c>
      <c r="X92" s="458">
        <f t="shared" si="24"/>
        <v>0</v>
      </c>
      <c r="Y92" s="458">
        <f t="shared" si="24"/>
        <v>0</v>
      </c>
      <c r="Z92" s="458">
        <f t="shared" si="24"/>
        <v>0</v>
      </c>
      <c r="AA92" s="458">
        <f t="shared" si="24"/>
        <v>0</v>
      </c>
      <c r="AB92" s="458">
        <f t="shared" si="24"/>
        <v>0</v>
      </c>
      <c r="AC92" s="458">
        <f t="shared" si="24"/>
        <v>0</v>
      </c>
      <c r="AD92" s="458">
        <f t="shared" si="24"/>
        <v>0</v>
      </c>
      <c r="AE92" s="458">
        <f t="shared" si="24"/>
        <v>0</v>
      </c>
      <c r="AF92" s="458">
        <f t="shared" si="24"/>
        <v>0</v>
      </c>
      <c r="AG92" s="458">
        <f t="shared" si="24"/>
        <v>0</v>
      </c>
      <c r="AH92" s="458">
        <f t="shared" si="24"/>
        <v>0</v>
      </c>
      <c r="AK92" s="63"/>
    </row>
    <row r="93" spans="1:37" hidden="1" x14ac:dyDescent="0.2">
      <c r="B93" s="457"/>
      <c r="C93" s="399" t="s">
        <v>311</v>
      </c>
      <c r="D93" s="458">
        <f t="shared" ref="D93:AH93" si="25">D92</f>
        <v>0</v>
      </c>
      <c r="E93" s="458">
        <f t="shared" si="25"/>
        <v>0</v>
      </c>
      <c r="F93" s="458">
        <f t="shared" si="25"/>
        <v>0</v>
      </c>
      <c r="G93" s="458">
        <f t="shared" si="25"/>
        <v>0</v>
      </c>
      <c r="H93" s="458">
        <f t="shared" si="25"/>
        <v>0</v>
      </c>
      <c r="I93" s="458">
        <f t="shared" si="25"/>
        <v>0</v>
      </c>
      <c r="J93" s="458">
        <f t="shared" si="25"/>
        <v>0</v>
      </c>
      <c r="K93" s="458">
        <f t="shared" si="25"/>
        <v>0</v>
      </c>
      <c r="L93" s="458">
        <f t="shared" si="25"/>
        <v>0</v>
      </c>
      <c r="M93" s="458">
        <f t="shared" si="25"/>
        <v>0</v>
      </c>
      <c r="N93" s="458">
        <f t="shared" si="25"/>
        <v>0</v>
      </c>
      <c r="O93" s="458">
        <f t="shared" si="25"/>
        <v>0</v>
      </c>
      <c r="P93" s="458">
        <f t="shared" si="25"/>
        <v>0</v>
      </c>
      <c r="Q93" s="458">
        <f t="shared" si="25"/>
        <v>0</v>
      </c>
      <c r="R93" s="458">
        <f t="shared" si="25"/>
        <v>0</v>
      </c>
      <c r="S93" s="458">
        <f t="shared" si="25"/>
        <v>0</v>
      </c>
      <c r="T93" s="458">
        <f t="shared" si="25"/>
        <v>0</v>
      </c>
      <c r="U93" s="458">
        <f t="shared" si="25"/>
        <v>0</v>
      </c>
      <c r="V93" s="458">
        <f t="shared" si="25"/>
        <v>0</v>
      </c>
      <c r="W93" s="458">
        <f t="shared" si="25"/>
        <v>0</v>
      </c>
      <c r="X93" s="458">
        <f t="shared" si="25"/>
        <v>0</v>
      </c>
      <c r="Y93" s="458">
        <f t="shared" si="25"/>
        <v>0</v>
      </c>
      <c r="Z93" s="458">
        <f t="shared" si="25"/>
        <v>0</v>
      </c>
      <c r="AA93" s="458">
        <f t="shared" si="25"/>
        <v>0</v>
      </c>
      <c r="AB93" s="458">
        <f t="shared" si="25"/>
        <v>0</v>
      </c>
      <c r="AC93" s="458">
        <f t="shared" si="25"/>
        <v>0</v>
      </c>
      <c r="AD93" s="458">
        <f t="shared" si="25"/>
        <v>0</v>
      </c>
      <c r="AE93" s="458">
        <f t="shared" si="25"/>
        <v>0</v>
      </c>
      <c r="AF93" s="458">
        <f t="shared" si="25"/>
        <v>0</v>
      </c>
      <c r="AG93" s="458">
        <f t="shared" si="25"/>
        <v>0</v>
      </c>
      <c r="AH93" s="458">
        <f t="shared" si="25"/>
        <v>0</v>
      </c>
      <c r="AK93" s="63"/>
    </row>
    <row r="94" spans="1:37" hidden="1" x14ac:dyDescent="0.2">
      <c r="B94" s="457"/>
      <c r="C94" s="399" t="s">
        <v>313</v>
      </c>
      <c r="D94" s="458">
        <f t="shared" ref="D94:AH94" si="26">IF(AND(D10-D9=0,COUNTA(D11:D12)&gt;0),1,0)</f>
        <v>0</v>
      </c>
      <c r="E94" s="458">
        <f t="shared" si="26"/>
        <v>0</v>
      </c>
      <c r="F94" s="458">
        <f t="shared" si="26"/>
        <v>0</v>
      </c>
      <c r="G94" s="458">
        <f t="shared" si="26"/>
        <v>0</v>
      </c>
      <c r="H94" s="458">
        <f t="shared" si="26"/>
        <v>0</v>
      </c>
      <c r="I94" s="458">
        <f t="shared" si="26"/>
        <v>0</v>
      </c>
      <c r="J94" s="458">
        <f t="shared" si="26"/>
        <v>0</v>
      </c>
      <c r="K94" s="458">
        <f t="shared" si="26"/>
        <v>0</v>
      </c>
      <c r="L94" s="458">
        <f t="shared" si="26"/>
        <v>0</v>
      </c>
      <c r="M94" s="458">
        <f t="shared" si="26"/>
        <v>0</v>
      </c>
      <c r="N94" s="458">
        <f t="shared" si="26"/>
        <v>0</v>
      </c>
      <c r="O94" s="458">
        <f t="shared" si="26"/>
        <v>0</v>
      </c>
      <c r="P94" s="458">
        <f t="shared" si="26"/>
        <v>0</v>
      </c>
      <c r="Q94" s="458">
        <f t="shared" si="26"/>
        <v>0</v>
      </c>
      <c r="R94" s="458">
        <f t="shared" si="26"/>
        <v>0</v>
      </c>
      <c r="S94" s="458">
        <f t="shared" si="26"/>
        <v>0</v>
      </c>
      <c r="T94" s="458">
        <f t="shared" si="26"/>
        <v>0</v>
      </c>
      <c r="U94" s="458">
        <f t="shared" si="26"/>
        <v>0</v>
      </c>
      <c r="V94" s="458">
        <f t="shared" si="26"/>
        <v>0</v>
      </c>
      <c r="W94" s="458">
        <f t="shared" si="26"/>
        <v>0</v>
      </c>
      <c r="X94" s="458">
        <f t="shared" si="26"/>
        <v>0</v>
      </c>
      <c r="Y94" s="458">
        <f t="shared" si="26"/>
        <v>0</v>
      </c>
      <c r="Z94" s="458">
        <f t="shared" si="26"/>
        <v>0</v>
      </c>
      <c r="AA94" s="458">
        <f t="shared" si="26"/>
        <v>0</v>
      </c>
      <c r="AB94" s="458">
        <f t="shared" si="26"/>
        <v>0</v>
      </c>
      <c r="AC94" s="458">
        <f t="shared" si="26"/>
        <v>0</v>
      </c>
      <c r="AD94" s="458">
        <f t="shared" si="26"/>
        <v>0</v>
      </c>
      <c r="AE94" s="458">
        <f t="shared" si="26"/>
        <v>0</v>
      </c>
      <c r="AF94" s="458">
        <f t="shared" si="26"/>
        <v>0</v>
      </c>
      <c r="AG94" s="458">
        <f t="shared" si="26"/>
        <v>0</v>
      </c>
      <c r="AH94" s="458">
        <f t="shared" si="26"/>
        <v>0</v>
      </c>
      <c r="AK94" s="63"/>
    </row>
    <row r="95" spans="1:37" customFormat="1" hidden="1" x14ac:dyDescent="0.2">
      <c r="A95" s="130"/>
      <c r="B95" s="457"/>
      <c r="C95" s="399" t="s">
        <v>311</v>
      </c>
      <c r="D95" s="458">
        <f t="shared" ref="D95:AH95" si="27">D94</f>
        <v>0</v>
      </c>
      <c r="E95" s="458">
        <f t="shared" si="27"/>
        <v>0</v>
      </c>
      <c r="F95" s="458">
        <f t="shared" si="27"/>
        <v>0</v>
      </c>
      <c r="G95" s="458">
        <f t="shared" si="27"/>
        <v>0</v>
      </c>
      <c r="H95" s="458">
        <f t="shared" si="27"/>
        <v>0</v>
      </c>
      <c r="I95" s="458">
        <f t="shared" si="27"/>
        <v>0</v>
      </c>
      <c r="J95" s="458">
        <f t="shared" si="27"/>
        <v>0</v>
      </c>
      <c r="K95" s="458">
        <f t="shared" si="27"/>
        <v>0</v>
      </c>
      <c r="L95" s="458">
        <f t="shared" si="27"/>
        <v>0</v>
      </c>
      <c r="M95" s="458">
        <f t="shared" si="27"/>
        <v>0</v>
      </c>
      <c r="N95" s="458">
        <f t="shared" si="27"/>
        <v>0</v>
      </c>
      <c r="O95" s="458">
        <f t="shared" si="27"/>
        <v>0</v>
      </c>
      <c r="P95" s="458">
        <f t="shared" si="27"/>
        <v>0</v>
      </c>
      <c r="Q95" s="458">
        <f t="shared" si="27"/>
        <v>0</v>
      </c>
      <c r="R95" s="458">
        <f t="shared" si="27"/>
        <v>0</v>
      </c>
      <c r="S95" s="458">
        <f t="shared" si="27"/>
        <v>0</v>
      </c>
      <c r="T95" s="458">
        <f t="shared" si="27"/>
        <v>0</v>
      </c>
      <c r="U95" s="458">
        <f t="shared" si="27"/>
        <v>0</v>
      </c>
      <c r="V95" s="458">
        <f t="shared" si="27"/>
        <v>0</v>
      </c>
      <c r="W95" s="458">
        <f t="shared" si="27"/>
        <v>0</v>
      </c>
      <c r="X95" s="458">
        <f t="shared" si="27"/>
        <v>0</v>
      </c>
      <c r="Y95" s="458">
        <f t="shared" si="27"/>
        <v>0</v>
      </c>
      <c r="Z95" s="458">
        <f t="shared" si="27"/>
        <v>0</v>
      </c>
      <c r="AA95" s="458">
        <f t="shared" si="27"/>
        <v>0</v>
      </c>
      <c r="AB95" s="458">
        <f t="shared" si="27"/>
        <v>0</v>
      </c>
      <c r="AC95" s="458">
        <f t="shared" si="27"/>
        <v>0</v>
      </c>
      <c r="AD95" s="458">
        <f t="shared" si="27"/>
        <v>0</v>
      </c>
      <c r="AE95" s="458">
        <f t="shared" si="27"/>
        <v>0</v>
      </c>
      <c r="AF95" s="458">
        <f t="shared" si="27"/>
        <v>0</v>
      </c>
      <c r="AG95" s="458">
        <f t="shared" si="27"/>
        <v>0</v>
      </c>
      <c r="AH95" s="458">
        <f t="shared" si="27"/>
        <v>0</v>
      </c>
      <c r="AI95" s="1"/>
      <c r="AJ95" s="1"/>
      <c r="AK95" s="63"/>
    </row>
    <row r="96" spans="1:37" customFormat="1" hidden="1" x14ac:dyDescent="0.2">
      <c r="A96" s="130"/>
      <c r="B96" s="457"/>
      <c r="C96" s="399" t="s">
        <v>314</v>
      </c>
      <c r="D96" s="460"/>
      <c r="E96" s="460"/>
      <c r="F96" s="460"/>
      <c r="G96" s="460"/>
      <c r="H96" s="460"/>
      <c r="I96" s="460"/>
      <c r="J96" s="460"/>
      <c r="K96" s="460"/>
      <c r="L96" s="460"/>
      <c r="M96" s="460"/>
      <c r="N96" s="460"/>
      <c r="O96" s="460"/>
      <c r="P96" s="460"/>
      <c r="Q96" s="460"/>
      <c r="R96" s="460"/>
      <c r="S96" s="460"/>
      <c r="T96" s="460"/>
      <c r="U96" s="460"/>
      <c r="V96" s="460"/>
      <c r="W96" s="460"/>
      <c r="X96" s="460"/>
      <c r="Y96" s="460"/>
      <c r="Z96" s="460"/>
      <c r="AA96" s="460"/>
      <c r="AB96" s="460"/>
      <c r="AC96" s="460"/>
      <c r="AD96" s="460"/>
      <c r="AE96" s="460"/>
      <c r="AF96" s="460"/>
      <c r="AG96" s="460"/>
      <c r="AH96" s="460"/>
      <c r="AI96" s="1"/>
      <c r="AJ96" s="1"/>
      <c r="AK96" s="63"/>
    </row>
    <row r="97" spans="1:37" customFormat="1" hidden="1" x14ac:dyDescent="0.2">
      <c r="A97" s="130"/>
      <c r="B97" s="457"/>
      <c r="C97" s="399" t="s">
        <v>314</v>
      </c>
      <c r="D97" s="461"/>
      <c r="E97" s="461"/>
      <c r="F97" s="461"/>
      <c r="G97" s="461"/>
      <c r="H97" s="461"/>
      <c r="I97" s="461"/>
      <c r="J97" s="461"/>
      <c r="K97" s="461"/>
      <c r="L97" s="461"/>
      <c r="M97" s="461"/>
      <c r="N97" s="461"/>
      <c r="O97" s="461"/>
      <c r="P97" s="461"/>
      <c r="Q97" s="461"/>
      <c r="R97" s="461"/>
      <c r="S97" s="461"/>
      <c r="T97" s="461"/>
      <c r="U97" s="461"/>
      <c r="V97" s="461"/>
      <c r="W97" s="461"/>
      <c r="X97" s="461"/>
      <c r="Y97" s="461"/>
      <c r="Z97" s="461"/>
      <c r="AA97" s="461"/>
      <c r="AB97" s="461"/>
      <c r="AC97" s="461"/>
      <c r="AD97" s="461"/>
      <c r="AE97" s="461"/>
      <c r="AF97" s="461"/>
      <c r="AG97" s="461"/>
      <c r="AH97" s="461"/>
      <c r="AI97" s="1"/>
      <c r="AJ97" s="1"/>
      <c r="AK97" s="63"/>
    </row>
    <row r="98" spans="1:37" customFormat="1" hidden="1" x14ac:dyDescent="0.2">
      <c r="A98" s="130"/>
      <c r="B98" s="457"/>
      <c r="C98" s="462" t="s">
        <v>315</v>
      </c>
      <c r="D98" s="463">
        <f t="shared" ref="D98:AH98" si="28">MAX(D90:D95)</f>
        <v>0</v>
      </c>
      <c r="E98" s="463">
        <f t="shared" si="28"/>
        <v>0</v>
      </c>
      <c r="F98" s="463">
        <f t="shared" si="28"/>
        <v>0</v>
      </c>
      <c r="G98" s="463">
        <f t="shared" si="28"/>
        <v>0</v>
      </c>
      <c r="H98" s="463">
        <f t="shared" si="28"/>
        <v>0</v>
      </c>
      <c r="I98" s="463">
        <f t="shared" si="28"/>
        <v>0</v>
      </c>
      <c r="J98" s="463">
        <f t="shared" si="28"/>
        <v>0</v>
      </c>
      <c r="K98" s="463">
        <f t="shared" si="28"/>
        <v>0</v>
      </c>
      <c r="L98" s="463">
        <f t="shared" si="28"/>
        <v>0</v>
      </c>
      <c r="M98" s="463">
        <f t="shared" si="28"/>
        <v>0</v>
      </c>
      <c r="N98" s="463">
        <f t="shared" si="28"/>
        <v>0</v>
      </c>
      <c r="O98" s="463">
        <f t="shared" si="28"/>
        <v>0</v>
      </c>
      <c r="P98" s="463">
        <f t="shared" si="28"/>
        <v>0</v>
      </c>
      <c r="Q98" s="463">
        <f t="shared" si="28"/>
        <v>0</v>
      </c>
      <c r="R98" s="463">
        <f t="shared" si="28"/>
        <v>0</v>
      </c>
      <c r="S98" s="463">
        <f t="shared" si="28"/>
        <v>0</v>
      </c>
      <c r="T98" s="463">
        <f t="shared" si="28"/>
        <v>0</v>
      </c>
      <c r="U98" s="463">
        <f t="shared" si="28"/>
        <v>0</v>
      </c>
      <c r="V98" s="463">
        <f t="shared" si="28"/>
        <v>0</v>
      </c>
      <c r="W98" s="463">
        <f t="shared" si="28"/>
        <v>0</v>
      </c>
      <c r="X98" s="463">
        <f t="shared" si="28"/>
        <v>0</v>
      </c>
      <c r="Y98" s="463">
        <f t="shared" si="28"/>
        <v>0</v>
      </c>
      <c r="Z98" s="463">
        <f t="shared" si="28"/>
        <v>0</v>
      </c>
      <c r="AA98" s="463">
        <f t="shared" si="28"/>
        <v>0</v>
      </c>
      <c r="AB98" s="463">
        <f t="shared" si="28"/>
        <v>0</v>
      </c>
      <c r="AC98" s="463">
        <f t="shared" si="28"/>
        <v>0</v>
      </c>
      <c r="AD98" s="463">
        <f t="shared" si="28"/>
        <v>0</v>
      </c>
      <c r="AE98" s="463">
        <f t="shared" si="28"/>
        <v>0</v>
      </c>
      <c r="AF98" s="463">
        <f t="shared" si="28"/>
        <v>0</v>
      </c>
      <c r="AG98" s="463">
        <f t="shared" si="28"/>
        <v>0</v>
      </c>
      <c r="AH98" s="463">
        <f t="shared" si="28"/>
        <v>0</v>
      </c>
      <c r="AI98" s="1"/>
      <c r="AJ98" s="1"/>
      <c r="AK98" s="63"/>
    </row>
    <row r="99" spans="1:37" customFormat="1" hidden="1" x14ac:dyDescent="0.2">
      <c r="A99" s="130"/>
      <c r="B99" s="457"/>
      <c r="C99" s="464"/>
      <c r="D99" s="465"/>
      <c r="E99" s="465"/>
      <c r="F99" s="465"/>
      <c r="G99" s="465"/>
      <c r="H99" s="465"/>
      <c r="I99" s="465"/>
      <c r="J99" s="465"/>
      <c r="K99" s="465"/>
      <c r="L99" s="465"/>
      <c r="M99" s="465"/>
      <c r="N99" s="465"/>
      <c r="O99" s="465"/>
      <c r="P99" s="465"/>
      <c r="Q99" s="465"/>
      <c r="R99" s="465"/>
      <c r="S99" s="465"/>
      <c r="T99" s="465"/>
      <c r="U99" s="465"/>
      <c r="V99" s="465"/>
      <c r="W99" s="465"/>
      <c r="X99" s="465"/>
      <c r="Y99" s="465"/>
      <c r="Z99" s="465"/>
      <c r="AA99" s="465"/>
      <c r="AB99" s="465"/>
      <c r="AC99" s="465"/>
      <c r="AD99" s="465"/>
      <c r="AE99" s="465"/>
      <c r="AF99" s="465"/>
      <c r="AG99" s="465"/>
      <c r="AH99" s="465"/>
      <c r="AI99" s="1"/>
      <c r="AJ99" s="1"/>
      <c r="AK99" s="63"/>
    </row>
    <row r="100" spans="1:37" customFormat="1" hidden="1" x14ac:dyDescent="0.2">
      <c r="A100" s="130"/>
      <c r="B100" s="466"/>
      <c r="C100" s="467" t="s">
        <v>316</v>
      </c>
      <c r="D100" s="468">
        <f>IF(AND(D109=0,D110&gt;0),1,0)</f>
        <v>0</v>
      </c>
      <c r="E100" s="468">
        <f t="shared" ref="E100:AH100" si="29">IF(AND(E109=0,E110&gt;0),1,0)</f>
        <v>0</v>
      </c>
      <c r="F100" s="468">
        <f t="shared" si="29"/>
        <v>0</v>
      </c>
      <c r="G100" s="468">
        <f t="shared" si="29"/>
        <v>0</v>
      </c>
      <c r="H100" s="468">
        <f t="shared" si="29"/>
        <v>0</v>
      </c>
      <c r="I100" s="468">
        <f t="shared" si="29"/>
        <v>0</v>
      </c>
      <c r="J100" s="468">
        <f t="shared" si="29"/>
        <v>0</v>
      </c>
      <c r="K100" s="468">
        <f t="shared" si="29"/>
        <v>0</v>
      </c>
      <c r="L100" s="468">
        <f t="shared" si="29"/>
        <v>0</v>
      </c>
      <c r="M100" s="468">
        <f t="shared" si="29"/>
        <v>0</v>
      </c>
      <c r="N100" s="468">
        <f t="shared" si="29"/>
        <v>0</v>
      </c>
      <c r="O100" s="468">
        <f t="shared" si="29"/>
        <v>0</v>
      </c>
      <c r="P100" s="468">
        <f t="shared" si="29"/>
        <v>0</v>
      </c>
      <c r="Q100" s="468">
        <f t="shared" si="29"/>
        <v>0</v>
      </c>
      <c r="R100" s="468">
        <f t="shared" si="29"/>
        <v>0</v>
      </c>
      <c r="S100" s="468">
        <f t="shared" si="29"/>
        <v>0</v>
      </c>
      <c r="T100" s="468">
        <f t="shared" si="29"/>
        <v>0</v>
      </c>
      <c r="U100" s="468">
        <f t="shared" si="29"/>
        <v>0</v>
      </c>
      <c r="V100" s="468">
        <f t="shared" si="29"/>
        <v>0</v>
      </c>
      <c r="W100" s="468">
        <f t="shared" si="29"/>
        <v>0</v>
      </c>
      <c r="X100" s="468">
        <f t="shared" si="29"/>
        <v>0</v>
      </c>
      <c r="Y100" s="468">
        <f t="shared" si="29"/>
        <v>0</v>
      </c>
      <c r="Z100" s="468">
        <f t="shared" si="29"/>
        <v>0</v>
      </c>
      <c r="AA100" s="468">
        <f t="shared" si="29"/>
        <v>0</v>
      </c>
      <c r="AB100" s="468">
        <f t="shared" si="29"/>
        <v>0</v>
      </c>
      <c r="AC100" s="468">
        <f t="shared" si="29"/>
        <v>0</v>
      </c>
      <c r="AD100" s="468">
        <f t="shared" si="29"/>
        <v>0</v>
      </c>
      <c r="AE100" s="468">
        <f t="shared" si="29"/>
        <v>0</v>
      </c>
      <c r="AF100" s="468">
        <f t="shared" si="29"/>
        <v>0</v>
      </c>
      <c r="AG100" s="468">
        <f t="shared" si="29"/>
        <v>0</v>
      </c>
      <c r="AH100" s="468">
        <f t="shared" si="29"/>
        <v>0</v>
      </c>
      <c r="AI100" s="1"/>
      <c r="AJ100" s="1"/>
      <c r="AK100" s="63"/>
    </row>
    <row r="101" spans="1:37" customFormat="1" hidden="1" x14ac:dyDescent="0.2">
      <c r="A101" s="130"/>
      <c r="B101" s="466"/>
      <c r="C101" s="467" t="s">
        <v>317</v>
      </c>
      <c r="D101" s="469">
        <f>IF(AND(D110&gt;0,D110&lt;D109),3,IF(AND(D109&gt;0,D110=0),1,0))*D$86</f>
        <v>0</v>
      </c>
      <c r="E101" s="469">
        <f t="shared" ref="E101:AH101" si="30">IF(AND(E110&gt;0,E110&lt;E109),3,IF(AND(E109&gt;0,E110=0),1,0))*E$86</f>
        <v>0</v>
      </c>
      <c r="F101" s="469">
        <f t="shared" si="30"/>
        <v>0</v>
      </c>
      <c r="G101" s="469">
        <f t="shared" si="30"/>
        <v>0</v>
      </c>
      <c r="H101" s="469">
        <f t="shared" si="30"/>
        <v>0</v>
      </c>
      <c r="I101" s="469">
        <f t="shared" si="30"/>
        <v>0</v>
      </c>
      <c r="J101" s="469">
        <f t="shared" si="30"/>
        <v>0</v>
      </c>
      <c r="K101" s="469">
        <f t="shared" si="30"/>
        <v>0</v>
      </c>
      <c r="L101" s="469">
        <f t="shared" si="30"/>
        <v>0</v>
      </c>
      <c r="M101" s="469">
        <f t="shared" si="30"/>
        <v>0</v>
      </c>
      <c r="N101" s="469">
        <f t="shared" si="30"/>
        <v>0</v>
      </c>
      <c r="O101" s="469">
        <f t="shared" si="30"/>
        <v>0</v>
      </c>
      <c r="P101" s="469">
        <f t="shared" si="30"/>
        <v>0</v>
      </c>
      <c r="Q101" s="469">
        <f t="shared" si="30"/>
        <v>0</v>
      </c>
      <c r="R101" s="469">
        <f t="shared" si="30"/>
        <v>0</v>
      </c>
      <c r="S101" s="469">
        <f t="shared" si="30"/>
        <v>0</v>
      </c>
      <c r="T101" s="469">
        <f t="shared" si="30"/>
        <v>0</v>
      </c>
      <c r="U101" s="469">
        <f t="shared" si="30"/>
        <v>0</v>
      </c>
      <c r="V101" s="469">
        <f t="shared" si="30"/>
        <v>0</v>
      </c>
      <c r="W101" s="469">
        <f t="shared" si="30"/>
        <v>0</v>
      </c>
      <c r="X101" s="469">
        <f t="shared" si="30"/>
        <v>0</v>
      </c>
      <c r="Y101" s="469">
        <f t="shared" si="30"/>
        <v>0</v>
      </c>
      <c r="Z101" s="469">
        <f t="shared" si="30"/>
        <v>0</v>
      </c>
      <c r="AA101" s="469">
        <f t="shared" si="30"/>
        <v>0</v>
      </c>
      <c r="AB101" s="469">
        <f t="shared" si="30"/>
        <v>0</v>
      </c>
      <c r="AC101" s="469">
        <f t="shared" si="30"/>
        <v>0</v>
      </c>
      <c r="AD101" s="469">
        <f t="shared" si="30"/>
        <v>0</v>
      </c>
      <c r="AE101" s="469">
        <f t="shared" si="30"/>
        <v>0</v>
      </c>
      <c r="AF101" s="469">
        <f t="shared" si="30"/>
        <v>0</v>
      </c>
      <c r="AG101" s="469">
        <f t="shared" si="30"/>
        <v>0</v>
      </c>
      <c r="AH101" s="469">
        <f t="shared" si="30"/>
        <v>0</v>
      </c>
      <c r="AI101" s="1"/>
      <c r="AJ101" s="1"/>
      <c r="AK101" s="63"/>
    </row>
    <row r="102" spans="1:37" customFormat="1" hidden="1" x14ac:dyDescent="0.2">
      <c r="A102" s="130"/>
      <c r="B102" s="466"/>
      <c r="C102" s="467" t="s">
        <v>318</v>
      </c>
      <c r="D102" s="470">
        <f t="shared" ref="D102:AH102" si="31">IF(AND(D111&gt;0,D111&lt;D110),3,IF(AND(D111=0,D112&gt;0),1,0))*D$86</f>
        <v>0</v>
      </c>
      <c r="E102" s="470">
        <f t="shared" si="31"/>
        <v>0</v>
      </c>
      <c r="F102" s="470">
        <f t="shared" si="31"/>
        <v>0</v>
      </c>
      <c r="G102" s="470">
        <f t="shared" si="31"/>
        <v>0</v>
      </c>
      <c r="H102" s="470">
        <f t="shared" si="31"/>
        <v>0</v>
      </c>
      <c r="I102" s="470">
        <f t="shared" si="31"/>
        <v>0</v>
      </c>
      <c r="J102" s="470">
        <f t="shared" si="31"/>
        <v>0</v>
      </c>
      <c r="K102" s="470">
        <f t="shared" si="31"/>
        <v>0</v>
      </c>
      <c r="L102" s="470">
        <f t="shared" si="31"/>
        <v>0</v>
      </c>
      <c r="M102" s="470">
        <f t="shared" si="31"/>
        <v>0</v>
      </c>
      <c r="N102" s="470">
        <f t="shared" si="31"/>
        <v>0</v>
      </c>
      <c r="O102" s="470">
        <f t="shared" si="31"/>
        <v>0</v>
      </c>
      <c r="P102" s="470">
        <f t="shared" si="31"/>
        <v>0</v>
      </c>
      <c r="Q102" s="470">
        <f t="shared" si="31"/>
        <v>0</v>
      </c>
      <c r="R102" s="470">
        <f t="shared" si="31"/>
        <v>0</v>
      </c>
      <c r="S102" s="470">
        <f t="shared" si="31"/>
        <v>0</v>
      </c>
      <c r="T102" s="470">
        <f t="shared" si="31"/>
        <v>0</v>
      </c>
      <c r="U102" s="470">
        <f t="shared" si="31"/>
        <v>0</v>
      </c>
      <c r="V102" s="470">
        <f t="shared" si="31"/>
        <v>0</v>
      </c>
      <c r="W102" s="470">
        <f t="shared" si="31"/>
        <v>0</v>
      </c>
      <c r="X102" s="470">
        <f t="shared" si="31"/>
        <v>0</v>
      </c>
      <c r="Y102" s="470">
        <f t="shared" si="31"/>
        <v>0</v>
      </c>
      <c r="Z102" s="470">
        <f t="shared" si="31"/>
        <v>0</v>
      </c>
      <c r="AA102" s="470">
        <f t="shared" si="31"/>
        <v>0</v>
      </c>
      <c r="AB102" s="470">
        <f t="shared" si="31"/>
        <v>0</v>
      </c>
      <c r="AC102" s="470">
        <f t="shared" si="31"/>
        <v>0</v>
      </c>
      <c r="AD102" s="470">
        <f t="shared" si="31"/>
        <v>0</v>
      </c>
      <c r="AE102" s="470">
        <f t="shared" si="31"/>
        <v>0</v>
      </c>
      <c r="AF102" s="470">
        <f t="shared" si="31"/>
        <v>0</v>
      </c>
      <c r="AG102" s="470">
        <f t="shared" si="31"/>
        <v>0</v>
      </c>
      <c r="AH102" s="470">
        <f t="shared" si="31"/>
        <v>0</v>
      </c>
      <c r="AI102" s="1"/>
      <c r="AJ102" s="1"/>
      <c r="AK102" s="63"/>
    </row>
    <row r="103" spans="1:37" customFormat="1" hidden="1" x14ac:dyDescent="0.2">
      <c r="A103" s="130"/>
      <c r="B103" s="466"/>
      <c r="C103" s="467" t="s">
        <v>319</v>
      </c>
      <c r="D103" s="469">
        <f>IF(AND(D112&gt;0,D112&lt;D111),3,IF(AND(D111&gt;0,D112=0),1,0))*D$86</f>
        <v>0</v>
      </c>
      <c r="E103" s="469">
        <f t="shared" ref="E103:AH103" si="32">IF(AND(E112&gt;0,E112&lt;E111),3,IF(AND(E111&gt;0,E112=0),1,0))*E$86</f>
        <v>0</v>
      </c>
      <c r="F103" s="469">
        <f t="shared" si="32"/>
        <v>0</v>
      </c>
      <c r="G103" s="469">
        <f t="shared" si="32"/>
        <v>0</v>
      </c>
      <c r="H103" s="469">
        <f t="shared" si="32"/>
        <v>0</v>
      </c>
      <c r="I103" s="469">
        <f t="shared" si="32"/>
        <v>0</v>
      </c>
      <c r="J103" s="469">
        <f t="shared" si="32"/>
        <v>0</v>
      </c>
      <c r="K103" s="469">
        <f t="shared" si="32"/>
        <v>0</v>
      </c>
      <c r="L103" s="469">
        <f t="shared" si="32"/>
        <v>0</v>
      </c>
      <c r="M103" s="469">
        <f t="shared" si="32"/>
        <v>0</v>
      </c>
      <c r="N103" s="469">
        <f t="shared" si="32"/>
        <v>0</v>
      </c>
      <c r="O103" s="469">
        <f t="shared" si="32"/>
        <v>0</v>
      </c>
      <c r="P103" s="469">
        <f t="shared" si="32"/>
        <v>0</v>
      </c>
      <c r="Q103" s="469">
        <f t="shared" si="32"/>
        <v>0</v>
      </c>
      <c r="R103" s="469">
        <f t="shared" si="32"/>
        <v>0</v>
      </c>
      <c r="S103" s="469">
        <f t="shared" si="32"/>
        <v>0</v>
      </c>
      <c r="T103" s="469">
        <f t="shared" si="32"/>
        <v>0</v>
      </c>
      <c r="U103" s="469">
        <f t="shared" si="32"/>
        <v>0</v>
      </c>
      <c r="V103" s="469">
        <f t="shared" si="32"/>
        <v>0</v>
      </c>
      <c r="W103" s="469">
        <f t="shared" si="32"/>
        <v>0</v>
      </c>
      <c r="X103" s="469">
        <f t="shared" si="32"/>
        <v>0</v>
      </c>
      <c r="Y103" s="469">
        <f t="shared" si="32"/>
        <v>0</v>
      </c>
      <c r="Z103" s="469">
        <f t="shared" si="32"/>
        <v>0</v>
      </c>
      <c r="AA103" s="469">
        <f t="shared" si="32"/>
        <v>0</v>
      </c>
      <c r="AB103" s="469">
        <f t="shared" si="32"/>
        <v>0</v>
      </c>
      <c r="AC103" s="469">
        <f t="shared" si="32"/>
        <v>0</v>
      </c>
      <c r="AD103" s="469">
        <f t="shared" si="32"/>
        <v>0</v>
      </c>
      <c r="AE103" s="469">
        <f t="shared" si="32"/>
        <v>0</v>
      </c>
      <c r="AF103" s="469">
        <f t="shared" si="32"/>
        <v>0</v>
      </c>
      <c r="AG103" s="469">
        <f t="shared" si="32"/>
        <v>0</v>
      </c>
      <c r="AH103" s="469">
        <f t="shared" si="32"/>
        <v>0</v>
      </c>
      <c r="AI103" s="1"/>
      <c r="AJ103" s="1"/>
      <c r="AK103" s="63"/>
    </row>
    <row r="104" spans="1:37" customFormat="1" hidden="1" x14ac:dyDescent="0.2">
      <c r="A104" s="130"/>
      <c r="B104" s="471" t="s">
        <v>320</v>
      </c>
      <c r="C104" s="467" t="s">
        <v>321</v>
      </c>
      <c r="D104" s="470">
        <f>IF(AND(D113&gt;0,D113&lt;D112),3,IF(AND(D113=0,D114&gt;0),1,0))*D$86</f>
        <v>0</v>
      </c>
      <c r="E104" s="470">
        <f t="shared" ref="E104:AH104" si="33">IF(AND(E113&gt;0,E113&lt;E112),3,IF(AND(E113=0,E114&gt;0),1,0))*E$86</f>
        <v>0</v>
      </c>
      <c r="F104" s="470">
        <f t="shared" si="33"/>
        <v>0</v>
      </c>
      <c r="G104" s="470">
        <f t="shared" si="33"/>
        <v>0</v>
      </c>
      <c r="H104" s="470">
        <f t="shared" si="33"/>
        <v>0</v>
      </c>
      <c r="I104" s="470">
        <f t="shared" si="33"/>
        <v>0</v>
      </c>
      <c r="J104" s="470">
        <f t="shared" si="33"/>
        <v>0</v>
      </c>
      <c r="K104" s="470">
        <f t="shared" si="33"/>
        <v>0</v>
      </c>
      <c r="L104" s="470">
        <f t="shared" si="33"/>
        <v>0</v>
      </c>
      <c r="M104" s="470">
        <f t="shared" si="33"/>
        <v>0</v>
      </c>
      <c r="N104" s="470">
        <f t="shared" si="33"/>
        <v>0</v>
      </c>
      <c r="O104" s="470">
        <f t="shared" si="33"/>
        <v>0</v>
      </c>
      <c r="P104" s="470">
        <f t="shared" si="33"/>
        <v>0</v>
      </c>
      <c r="Q104" s="470">
        <f t="shared" si="33"/>
        <v>0</v>
      </c>
      <c r="R104" s="470">
        <f t="shared" si="33"/>
        <v>0</v>
      </c>
      <c r="S104" s="470">
        <f t="shared" si="33"/>
        <v>0</v>
      </c>
      <c r="T104" s="470">
        <f t="shared" si="33"/>
        <v>0</v>
      </c>
      <c r="U104" s="470">
        <f t="shared" si="33"/>
        <v>0</v>
      </c>
      <c r="V104" s="470">
        <f t="shared" si="33"/>
        <v>0</v>
      </c>
      <c r="W104" s="470">
        <f t="shared" si="33"/>
        <v>0</v>
      </c>
      <c r="X104" s="470">
        <f t="shared" si="33"/>
        <v>0</v>
      </c>
      <c r="Y104" s="470">
        <f t="shared" si="33"/>
        <v>0</v>
      </c>
      <c r="Z104" s="470">
        <f t="shared" si="33"/>
        <v>0</v>
      </c>
      <c r="AA104" s="470">
        <f t="shared" si="33"/>
        <v>0</v>
      </c>
      <c r="AB104" s="470">
        <f t="shared" si="33"/>
        <v>0</v>
      </c>
      <c r="AC104" s="470">
        <f t="shared" si="33"/>
        <v>0</v>
      </c>
      <c r="AD104" s="470">
        <f t="shared" si="33"/>
        <v>0</v>
      </c>
      <c r="AE104" s="470">
        <f t="shared" si="33"/>
        <v>0</v>
      </c>
      <c r="AF104" s="470">
        <f t="shared" si="33"/>
        <v>0</v>
      </c>
      <c r="AG104" s="470">
        <f t="shared" si="33"/>
        <v>0</v>
      </c>
      <c r="AH104" s="470">
        <f t="shared" si="33"/>
        <v>0</v>
      </c>
      <c r="AI104" s="1"/>
      <c r="AJ104" s="1"/>
      <c r="AK104" s="63"/>
    </row>
    <row r="105" spans="1:37" customFormat="1" hidden="1" x14ac:dyDescent="0.2">
      <c r="A105" s="130"/>
      <c r="B105" s="466"/>
      <c r="C105" s="467" t="s">
        <v>322</v>
      </c>
      <c r="D105" s="469">
        <f>IF(AND(D114&gt;0,D114&lt;D113),3,IF(AND(D113&gt;0,D114=0),1,0))*D$86</f>
        <v>0</v>
      </c>
      <c r="E105" s="469">
        <f t="shared" ref="E105:AH105" si="34">IF(AND(E114&gt;0,E114&lt;E113),3,IF(AND(E113&gt;0,E114=0),1,0))*E$86</f>
        <v>0</v>
      </c>
      <c r="F105" s="469">
        <f t="shared" si="34"/>
        <v>0</v>
      </c>
      <c r="G105" s="469">
        <f t="shared" si="34"/>
        <v>0</v>
      </c>
      <c r="H105" s="469">
        <f t="shared" si="34"/>
        <v>0</v>
      </c>
      <c r="I105" s="469">
        <f t="shared" si="34"/>
        <v>0</v>
      </c>
      <c r="J105" s="469">
        <f t="shared" si="34"/>
        <v>0</v>
      </c>
      <c r="K105" s="469">
        <f t="shared" si="34"/>
        <v>0</v>
      </c>
      <c r="L105" s="469">
        <f t="shared" si="34"/>
        <v>0</v>
      </c>
      <c r="M105" s="469">
        <f t="shared" si="34"/>
        <v>0</v>
      </c>
      <c r="N105" s="469">
        <f t="shared" si="34"/>
        <v>0</v>
      </c>
      <c r="O105" s="469">
        <f t="shared" si="34"/>
        <v>0</v>
      </c>
      <c r="P105" s="469">
        <f t="shared" si="34"/>
        <v>0</v>
      </c>
      <c r="Q105" s="469">
        <f t="shared" si="34"/>
        <v>0</v>
      </c>
      <c r="R105" s="469">
        <f t="shared" si="34"/>
        <v>0</v>
      </c>
      <c r="S105" s="469">
        <f t="shared" si="34"/>
        <v>0</v>
      </c>
      <c r="T105" s="469">
        <f t="shared" si="34"/>
        <v>0</v>
      </c>
      <c r="U105" s="469">
        <f t="shared" si="34"/>
        <v>0</v>
      </c>
      <c r="V105" s="469">
        <f t="shared" si="34"/>
        <v>0</v>
      </c>
      <c r="W105" s="469">
        <f t="shared" si="34"/>
        <v>0</v>
      </c>
      <c r="X105" s="469">
        <f t="shared" si="34"/>
        <v>0</v>
      </c>
      <c r="Y105" s="469">
        <f t="shared" si="34"/>
        <v>0</v>
      </c>
      <c r="Z105" s="469">
        <f t="shared" si="34"/>
        <v>0</v>
      </c>
      <c r="AA105" s="469">
        <f t="shared" si="34"/>
        <v>0</v>
      </c>
      <c r="AB105" s="469">
        <f t="shared" si="34"/>
        <v>0</v>
      </c>
      <c r="AC105" s="469">
        <f t="shared" si="34"/>
        <v>0</v>
      </c>
      <c r="AD105" s="469">
        <f t="shared" si="34"/>
        <v>0</v>
      </c>
      <c r="AE105" s="469">
        <f t="shared" si="34"/>
        <v>0</v>
      </c>
      <c r="AF105" s="469">
        <f t="shared" si="34"/>
        <v>0</v>
      </c>
      <c r="AG105" s="469">
        <f t="shared" si="34"/>
        <v>0</v>
      </c>
      <c r="AH105" s="469">
        <f t="shared" si="34"/>
        <v>0</v>
      </c>
      <c r="AI105" s="1"/>
      <c r="AJ105" s="1"/>
      <c r="AK105" s="63"/>
    </row>
    <row r="106" spans="1:37" customFormat="1" hidden="1" x14ac:dyDescent="0.2">
      <c r="A106" s="130"/>
      <c r="B106" s="466"/>
      <c r="C106" s="467" t="s">
        <v>323</v>
      </c>
      <c r="D106" s="470">
        <f>IF(AND(D115&gt;0,D115&lt;D114),3,IF(AND(D115=0,D116&gt;0),1,0))*D$86</f>
        <v>0</v>
      </c>
      <c r="E106" s="470">
        <f t="shared" ref="E106:AH106" si="35">IF(AND(E115&gt;0,E115&lt;E114),3,IF(AND(E115=0,E116&gt;0),1,0))*E$86</f>
        <v>0</v>
      </c>
      <c r="F106" s="470">
        <f t="shared" si="35"/>
        <v>0</v>
      </c>
      <c r="G106" s="470">
        <f t="shared" si="35"/>
        <v>0</v>
      </c>
      <c r="H106" s="470">
        <f t="shared" si="35"/>
        <v>0</v>
      </c>
      <c r="I106" s="470">
        <f t="shared" si="35"/>
        <v>0</v>
      </c>
      <c r="J106" s="470">
        <f t="shared" si="35"/>
        <v>0</v>
      </c>
      <c r="K106" s="470">
        <f t="shared" si="35"/>
        <v>0</v>
      </c>
      <c r="L106" s="470">
        <f t="shared" si="35"/>
        <v>0</v>
      </c>
      <c r="M106" s="470">
        <f t="shared" si="35"/>
        <v>0</v>
      </c>
      <c r="N106" s="470">
        <f t="shared" si="35"/>
        <v>0</v>
      </c>
      <c r="O106" s="470">
        <f t="shared" si="35"/>
        <v>0</v>
      </c>
      <c r="P106" s="470">
        <f t="shared" si="35"/>
        <v>0</v>
      </c>
      <c r="Q106" s="470">
        <f t="shared" si="35"/>
        <v>0</v>
      </c>
      <c r="R106" s="470">
        <f t="shared" si="35"/>
        <v>0</v>
      </c>
      <c r="S106" s="470">
        <f t="shared" si="35"/>
        <v>0</v>
      </c>
      <c r="T106" s="470">
        <f t="shared" si="35"/>
        <v>0</v>
      </c>
      <c r="U106" s="470">
        <f t="shared" si="35"/>
        <v>0</v>
      </c>
      <c r="V106" s="470">
        <f t="shared" si="35"/>
        <v>0</v>
      </c>
      <c r="W106" s="470">
        <f t="shared" si="35"/>
        <v>0</v>
      </c>
      <c r="X106" s="470">
        <f t="shared" si="35"/>
        <v>0</v>
      </c>
      <c r="Y106" s="470">
        <f t="shared" si="35"/>
        <v>0</v>
      </c>
      <c r="Z106" s="470">
        <f t="shared" si="35"/>
        <v>0</v>
      </c>
      <c r="AA106" s="470">
        <f t="shared" si="35"/>
        <v>0</v>
      </c>
      <c r="AB106" s="470">
        <f t="shared" si="35"/>
        <v>0</v>
      </c>
      <c r="AC106" s="470">
        <f t="shared" si="35"/>
        <v>0</v>
      </c>
      <c r="AD106" s="470">
        <f t="shared" si="35"/>
        <v>0</v>
      </c>
      <c r="AE106" s="470">
        <f t="shared" si="35"/>
        <v>0</v>
      </c>
      <c r="AF106" s="470">
        <f t="shared" si="35"/>
        <v>0</v>
      </c>
      <c r="AG106" s="470">
        <f t="shared" si="35"/>
        <v>0</v>
      </c>
      <c r="AH106" s="470">
        <f t="shared" si="35"/>
        <v>0</v>
      </c>
      <c r="AI106" s="1"/>
      <c r="AJ106" s="1"/>
      <c r="AK106" s="63"/>
    </row>
    <row r="107" spans="1:37" customFormat="1" hidden="1" x14ac:dyDescent="0.2">
      <c r="A107" s="130"/>
      <c r="B107" s="466"/>
      <c r="C107" s="467" t="s">
        <v>324</v>
      </c>
      <c r="D107" s="469">
        <f>IF(AND(D116&gt;0,D116&lt;D115),3,IF(AND(D115&gt;0,D116=0),1,0))*D$86</f>
        <v>0</v>
      </c>
      <c r="E107" s="469">
        <f t="shared" ref="E107:AH107" si="36">IF(AND(E116&gt;0,E116&lt;E115),3,IF(AND(E115&gt;0,E116=0),1,0))*E$86</f>
        <v>0</v>
      </c>
      <c r="F107" s="469">
        <f t="shared" si="36"/>
        <v>0</v>
      </c>
      <c r="G107" s="469">
        <f t="shared" si="36"/>
        <v>0</v>
      </c>
      <c r="H107" s="469">
        <f t="shared" si="36"/>
        <v>0</v>
      </c>
      <c r="I107" s="469">
        <f t="shared" si="36"/>
        <v>0</v>
      </c>
      <c r="J107" s="469">
        <f t="shared" si="36"/>
        <v>0</v>
      </c>
      <c r="K107" s="469">
        <f t="shared" si="36"/>
        <v>0</v>
      </c>
      <c r="L107" s="469">
        <f t="shared" si="36"/>
        <v>0</v>
      </c>
      <c r="M107" s="469">
        <f t="shared" si="36"/>
        <v>0</v>
      </c>
      <c r="N107" s="469">
        <f t="shared" si="36"/>
        <v>0</v>
      </c>
      <c r="O107" s="469">
        <f t="shared" si="36"/>
        <v>0</v>
      </c>
      <c r="P107" s="469">
        <f t="shared" si="36"/>
        <v>0</v>
      </c>
      <c r="Q107" s="469">
        <f t="shared" si="36"/>
        <v>0</v>
      </c>
      <c r="R107" s="469">
        <f t="shared" si="36"/>
        <v>0</v>
      </c>
      <c r="S107" s="469">
        <f t="shared" si="36"/>
        <v>0</v>
      </c>
      <c r="T107" s="469">
        <f t="shared" si="36"/>
        <v>0</v>
      </c>
      <c r="U107" s="469">
        <f t="shared" si="36"/>
        <v>0</v>
      </c>
      <c r="V107" s="469">
        <f t="shared" si="36"/>
        <v>0</v>
      </c>
      <c r="W107" s="469">
        <f t="shared" si="36"/>
        <v>0</v>
      </c>
      <c r="X107" s="469">
        <f t="shared" si="36"/>
        <v>0</v>
      </c>
      <c r="Y107" s="469">
        <f t="shared" si="36"/>
        <v>0</v>
      </c>
      <c r="Z107" s="469">
        <f t="shared" si="36"/>
        <v>0</v>
      </c>
      <c r="AA107" s="469">
        <f t="shared" si="36"/>
        <v>0</v>
      </c>
      <c r="AB107" s="469">
        <f t="shared" si="36"/>
        <v>0</v>
      </c>
      <c r="AC107" s="469">
        <f t="shared" si="36"/>
        <v>0</v>
      </c>
      <c r="AD107" s="469">
        <f t="shared" si="36"/>
        <v>0</v>
      </c>
      <c r="AE107" s="469">
        <f t="shared" si="36"/>
        <v>0</v>
      </c>
      <c r="AF107" s="469">
        <f t="shared" si="36"/>
        <v>0</v>
      </c>
      <c r="AG107" s="469">
        <f t="shared" si="36"/>
        <v>0</v>
      </c>
      <c r="AH107" s="469">
        <f t="shared" si="36"/>
        <v>0</v>
      </c>
      <c r="AI107" s="1"/>
      <c r="AJ107" s="1"/>
      <c r="AK107" s="63"/>
    </row>
    <row r="108" spans="1:37" customFormat="1" hidden="1" x14ac:dyDescent="0.2">
      <c r="A108" s="130"/>
      <c r="B108" s="5"/>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63"/>
    </row>
    <row r="109" spans="1:37" customFormat="1" hidden="1" x14ac:dyDescent="0.2">
      <c r="A109" s="130"/>
      <c r="C109" s="472" t="s">
        <v>316</v>
      </c>
      <c r="D109" s="473">
        <f>ROUND(D5*24,2)</f>
        <v>0</v>
      </c>
      <c r="E109" s="473">
        <f t="shared" ref="E109:AH116" si="37">ROUND(E5*24,2)</f>
        <v>0</v>
      </c>
      <c r="F109" s="473">
        <f t="shared" si="37"/>
        <v>0</v>
      </c>
      <c r="G109" s="473">
        <f t="shared" si="37"/>
        <v>0</v>
      </c>
      <c r="H109" s="473">
        <f t="shared" si="37"/>
        <v>0</v>
      </c>
      <c r="I109" s="473">
        <f t="shared" si="37"/>
        <v>0</v>
      </c>
      <c r="J109" s="473">
        <f t="shared" si="37"/>
        <v>0</v>
      </c>
      <c r="K109" s="473">
        <f t="shared" si="37"/>
        <v>0</v>
      </c>
      <c r="L109" s="473">
        <f t="shared" si="37"/>
        <v>0</v>
      </c>
      <c r="M109" s="473">
        <f t="shared" si="37"/>
        <v>0</v>
      </c>
      <c r="N109" s="473">
        <f t="shared" si="37"/>
        <v>0</v>
      </c>
      <c r="O109" s="473">
        <f t="shared" si="37"/>
        <v>0</v>
      </c>
      <c r="P109" s="473">
        <f t="shared" si="37"/>
        <v>0</v>
      </c>
      <c r="Q109" s="473">
        <f t="shared" si="37"/>
        <v>0</v>
      </c>
      <c r="R109" s="473">
        <f t="shared" si="37"/>
        <v>0</v>
      </c>
      <c r="S109" s="473">
        <f t="shared" si="37"/>
        <v>0</v>
      </c>
      <c r="T109" s="473">
        <f t="shared" si="37"/>
        <v>0</v>
      </c>
      <c r="U109" s="473">
        <f t="shared" si="37"/>
        <v>0</v>
      </c>
      <c r="V109" s="473">
        <f t="shared" si="37"/>
        <v>0</v>
      </c>
      <c r="W109" s="473">
        <f t="shared" si="37"/>
        <v>0</v>
      </c>
      <c r="X109" s="473">
        <f t="shared" si="37"/>
        <v>0</v>
      </c>
      <c r="Y109" s="473">
        <f t="shared" si="37"/>
        <v>0</v>
      </c>
      <c r="Z109" s="473">
        <f t="shared" si="37"/>
        <v>0</v>
      </c>
      <c r="AA109" s="473">
        <f t="shared" si="37"/>
        <v>0</v>
      </c>
      <c r="AB109" s="473">
        <f t="shared" si="37"/>
        <v>0</v>
      </c>
      <c r="AC109" s="473">
        <f t="shared" si="37"/>
        <v>0</v>
      </c>
      <c r="AD109" s="473">
        <f t="shared" si="37"/>
        <v>0</v>
      </c>
      <c r="AE109" s="473">
        <f t="shared" si="37"/>
        <v>0</v>
      </c>
      <c r="AF109" s="473">
        <f t="shared" si="37"/>
        <v>0</v>
      </c>
      <c r="AG109" s="473">
        <f t="shared" si="37"/>
        <v>0</v>
      </c>
      <c r="AH109" s="474">
        <f t="shared" si="37"/>
        <v>0</v>
      </c>
      <c r="AI109" s="1"/>
      <c r="AJ109" s="1"/>
      <c r="AK109" s="63"/>
    </row>
    <row r="110" spans="1:37" customFormat="1" hidden="1" x14ac:dyDescent="0.2">
      <c r="A110" s="130"/>
      <c r="B110" s="5"/>
      <c r="C110" s="475" t="s">
        <v>317</v>
      </c>
      <c r="D110" s="476">
        <f t="shared" ref="D110:S116" si="38">ROUND(D6*24,2)</f>
        <v>0</v>
      </c>
      <c r="E110" s="476">
        <f t="shared" si="38"/>
        <v>0</v>
      </c>
      <c r="F110" s="476">
        <f t="shared" si="38"/>
        <v>0</v>
      </c>
      <c r="G110" s="476">
        <f t="shared" si="38"/>
        <v>0</v>
      </c>
      <c r="H110" s="476">
        <f t="shared" si="38"/>
        <v>0</v>
      </c>
      <c r="I110" s="476">
        <f t="shared" si="38"/>
        <v>0</v>
      </c>
      <c r="J110" s="476">
        <f t="shared" si="38"/>
        <v>0</v>
      </c>
      <c r="K110" s="476">
        <f t="shared" si="38"/>
        <v>0</v>
      </c>
      <c r="L110" s="476">
        <f t="shared" si="38"/>
        <v>0</v>
      </c>
      <c r="M110" s="476">
        <f t="shared" si="38"/>
        <v>0</v>
      </c>
      <c r="N110" s="476">
        <f t="shared" si="38"/>
        <v>0</v>
      </c>
      <c r="O110" s="476">
        <f t="shared" si="38"/>
        <v>0</v>
      </c>
      <c r="P110" s="476">
        <f t="shared" si="38"/>
        <v>0</v>
      </c>
      <c r="Q110" s="476">
        <f t="shared" si="38"/>
        <v>0</v>
      </c>
      <c r="R110" s="476">
        <f t="shared" si="38"/>
        <v>0</v>
      </c>
      <c r="S110" s="476">
        <f t="shared" si="38"/>
        <v>0</v>
      </c>
      <c r="T110" s="476">
        <f t="shared" si="37"/>
        <v>0</v>
      </c>
      <c r="U110" s="476">
        <f t="shared" si="37"/>
        <v>0</v>
      </c>
      <c r="V110" s="476">
        <f t="shared" si="37"/>
        <v>0</v>
      </c>
      <c r="W110" s="476">
        <f t="shared" si="37"/>
        <v>0</v>
      </c>
      <c r="X110" s="476">
        <f t="shared" si="37"/>
        <v>0</v>
      </c>
      <c r="Y110" s="476">
        <f t="shared" si="37"/>
        <v>0</v>
      </c>
      <c r="Z110" s="476">
        <f t="shared" si="37"/>
        <v>0</v>
      </c>
      <c r="AA110" s="476">
        <f t="shared" si="37"/>
        <v>0</v>
      </c>
      <c r="AB110" s="476">
        <f t="shared" si="37"/>
        <v>0</v>
      </c>
      <c r="AC110" s="476">
        <f t="shared" si="37"/>
        <v>0</v>
      </c>
      <c r="AD110" s="476">
        <f t="shared" si="37"/>
        <v>0</v>
      </c>
      <c r="AE110" s="476">
        <f t="shared" si="37"/>
        <v>0</v>
      </c>
      <c r="AF110" s="476">
        <f t="shared" si="37"/>
        <v>0</v>
      </c>
      <c r="AG110" s="476">
        <f t="shared" si="37"/>
        <v>0</v>
      </c>
      <c r="AH110" s="477">
        <f t="shared" si="37"/>
        <v>0</v>
      </c>
      <c r="AI110" s="1"/>
      <c r="AJ110" s="1"/>
      <c r="AK110" s="63"/>
    </row>
    <row r="111" spans="1:37" customFormat="1" hidden="1" x14ac:dyDescent="0.2">
      <c r="A111" s="130"/>
      <c r="B111" s="23" t="s">
        <v>325</v>
      </c>
      <c r="C111" s="475" t="s">
        <v>318</v>
      </c>
      <c r="D111" s="476">
        <f t="shared" si="38"/>
        <v>0</v>
      </c>
      <c r="E111" s="476">
        <f t="shared" si="37"/>
        <v>0</v>
      </c>
      <c r="F111" s="476">
        <f t="shared" si="37"/>
        <v>0</v>
      </c>
      <c r="G111" s="476">
        <f t="shared" si="37"/>
        <v>0</v>
      </c>
      <c r="H111" s="476">
        <f t="shared" si="37"/>
        <v>0</v>
      </c>
      <c r="I111" s="476">
        <f t="shared" si="37"/>
        <v>0</v>
      </c>
      <c r="J111" s="476">
        <f t="shared" si="37"/>
        <v>0</v>
      </c>
      <c r="K111" s="476">
        <f t="shared" si="37"/>
        <v>0</v>
      </c>
      <c r="L111" s="476">
        <f t="shared" si="37"/>
        <v>0</v>
      </c>
      <c r="M111" s="476">
        <f t="shared" si="37"/>
        <v>0</v>
      </c>
      <c r="N111" s="476">
        <f t="shared" si="37"/>
        <v>0</v>
      </c>
      <c r="O111" s="476">
        <f t="shared" si="37"/>
        <v>0</v>
      </c>
      <c r="P111" s="476">
        <f t="shared" si="37"/>
        <v>0</v>
      </c>
      <c r="Q111" s="476">
        <f t="shared" si="37"/>
        <v>0</v>
      </c>
      <c r="R111" s="476">
        <f t="shared" si="37"/>
        <v>0</v>
      </c>
      <c r="S111" s="476">
        <f t="shared" si="37"/>
        <v>0</v>
      </c>
      <c r="T111" s="476">
        <f t="shared" si="37"/>
        <v>0</v>
      </c>
      <c r="U111" s="476">
        <f t="shared" si="37"/>
        <v>0</v>
      </c>
      <c r="V111" s="476">
        <f t="shared" si="37"/>
        <v>0</v>
      </c>
      <c r="W111" s="476">
        <f t="shared" si="37"/>
        <v>0</v>
      </c>
      <c r="X111" s="476">
        <f t="shared" si="37"/>
        <v>0</v>
      </c>
      <c r="Y111" s="476">
        <f t="shared" si="37"/>
        <v>0</v>
      </c>
      <c r="Z111" s="476">
        <f t="shared" si="37"/>
        <v>0</v>
      </c>
      <c r="AA111" s="476">
        <f t="shared" si="37"/>
        <v>0</v>
      </c>
      <c r="AB111" s="476">
        <f t="shared" si="37"/>
        <v>0</v>
      </c>
      <c r="AC111" s="476">
        <f t="shared" si="37"/>
        <v>0</v>
      </c>
      <c r="AD111" s="476">
        <f t="shared" si="37"/>
        <v>0</v>
      </c>
      <c r="AE111" s="476">
        <f t="shared" si="37"/>
        <v>0</v>
      </c>
      <c r="AF111" s="476">
        <f t="shared" si="37"/>
        <v>0</v>
      </c>
      <c r="AG111" s="476">
        <f t="shared" si="37"/>
        <v>0</v>
      </c>
      <c r="AH111" s="477">
        <f t="shared" si="37"/>
        <v>0</v>
      </c>
      <c r="AI111" s="1"/>
      <c r="AJ111" s="1"/>
      <c r="AK111" s="63"/>
    </row>
    <row r="112" spans="1:37" customFormat="1" hidden="1" x14ac:dyDescent="0.2">
      <c r="A112" s="130"/>
      <c r="B112" s="5"/>
      <c r="C112" s="475" t="s">
        <v>319</v>
      </c>
      <c r="D112" s="476">
        <f t="shared" si="38"/>
        <v>0</v>
      </c>
      <c r="E112" s="476">
        <f t="shared" si="37"/>
        <v>0</v>
      </c>
      <c r="F112" s="476">
        <f t="shared" si="37"/>
        <v>0</v>
      </c>
      <c r="G112" s="476">
        <f t="shared" si="37"/>
        <v>0</v>
      </c>
      <c r="H112" s="476">
        <f t="shared" si="37"/>
        <v>0</v>
      </c>
      <c r="I112" s="476">
        <f t="shared" si="37"/>
        <v>0</v>
      </c>
      <c r="J112" s="476">
        <f t="shared" si="37"/>
        <v>0</v>
      </c>
      <c r="K112" s="476">
        <f t="shared" si="37"/>
        <v>0</v>
      </c>
      <c r="L112" s="476">
        <f t="shared" si="37"/>
        <v>0</v>
      </c>
      <c r="M112" s="476">
        <f t="shared" si="37"/>
        <v>0</v>
      </c>
      <c r="N112" s="476">
        <f t="shared" si="37"/>
        <v>0</v>
      </c>
      <c r="O112" s="476">
        <f t="shared" si="37"/>
        <v>0</v>
      </c>
      <c r="P112" s="476">
        <f t="shared" si="37"/>
        <v>0</v>
      </c>
      <c r="Q112" s="476">
        <f t="shared" si="37"/>
        <v>0</v>
      </c>
      <c r="R112" s="476">
        <f t="shared" si="37"/>
        <v>0</v>
      </c>
      <c r="S112" s="476">
        <f t="shared" si="37"/>
        <v>0</v>
      </c>
      <c r="T112" s="476">
        <f t="shared" si="37"/>
        <v>0</v>
      </c>
      <c r="U112" s="476">
        <f t="shared" si="37"/>
        <v>0</v>
      </c>
      <c r="V112" s="476">
        <f t="shared" si="37"/>
        <v>0</v>
      </c>
      <c r="W112" s="476">
        <f t="shared" si="37"/>
        <v>0</v>
      </c>
      <c r="X112" s="476">
        <f t="shared" si="37"/>
        <v>0</v>
      </c>
      <c r="Y112" s="476">
        <f t="shared" si="37"/>
        <v>0</v>
      </c>
      <c r="Z112" s="476">
        <f t="shared" si="37"/>
        <v>0</v>
      </c>
      <c r="AA112" s="476">
        <f t="shared" si="37"/>
        <v>0</v>
      </c>
      <c r="AB112" s="476">
        <f t="shared" si="37"/>
        <v>0</v>
      </c>
      <c r="AC112" s="476">
        <f t="shared" si="37"/>
        <v>0</v>
      </c>
      <c r="AD112" s="476">
        <f t="shared" si="37"/>
        <v>0</v>
      </c>
      <c r="AE112" s="476">
        <f t="shared" si="37"/>
        <v>0</v>
      </c>
      <c r="AF112" s="476">
        <f t="shared" si="37"/>
        <v>0</v>
      </c>
      <c r="AG112" s="476">
        <f t="shared" si="37"/>
        <v>0</v>
      </c>
      <c r="AH112" s="477">
        <f t="shared" si="37"/>
        <v>0</v>
      </c>
      <c r="AI112" s="1"/>
      <c r="AJ112" s="1"/>
      <c r="AK112" s="63"/>
    </row>
    <row r="113" spans="1:37" customFormat="1" hidden="1" x14ac:dyDescent="0.2">
      <c r="A113" s="130"/>
      <c r="B113" s="5"/>
      <c r="C113" s="475" t="s">
        <v>321</v>
      </c>
      <c r="D113" s="476">
        <f t="shared" si="38"/>
        <v>0</v>
      </c>
      <c r="E113" s="476">
        <f t="shared" si="37"/>
        <v>0</v>
      </c>
      <c r="F113" s="476">
        <f t="shared" si="37"/>
        <v>0</v>
      </c>
      <c r="G113" s="476">
        <f t="shared" si="37"/>
        <v>0</v>
      </c>
      <c r="H113" s="476">
        <f t="shared" si="37"/>
        <v>0</v>
      </c>
      <c r="I113" s="476">
        <f t="shared" si="37"/>
        <v>0</v>
      </c>
      <c r="J113" s="476">
        <f t="shared" si="37"/>
        <v>0</v>
      </c>
      <c r="K113" s="476">
        <f t="shared" si="37"/>
        <v>0</v>
      </c>
      <c r="L113" s="476">
        <f t="shared" si="37"/>
        <v>0</v>
      </c>
      <c r="M113" s="476">
        <f t="shared" si="37"/>
        <v>0</v>
      </c>
      <c r="N113" s="476">
        <f t="shared" si="37"/>
        <v>0</v>
      </c>
      <c r="O113" s="476">
        <f t="shared" si="37"/>
        <v>0</v>
      </c>
      <c r="P113" s="476">
        <f t="shared" si="37"/>
        <v>0</v>
      </c>
      <c r="Q113" s="476">
        <f t="shared" si="37"/>
        <v>0</v>
      </c>
      <c r="R113" s="476">
        <f t="shared" si="37"/>
        <v>0</v>
      </c>
      <c r="S113" s="476">
        <f t="shared" si="37"/>
        <v>0</v>
      </c>
      <c r="T113" s="476">
        <f t="shared" si="37"/>
        <v>0</v>
      </c>
      <c r="U113" s="476">
        <f t="shared" si="37"/>
        <v>0</v>
      </c>
      <c r="V113" s="476">
        <f t="shared" si="37"/>
        <v>0</v>
      </c>
      <c r="W113" s="476">
        <f t="shared" si="37"/>
        <v>0</v>
      </c>
      <c r="X113" s="476">
        <f t="shared" si="37"/>
        <v>0</v>
      </c>
      <c r="Y113" s="476">
        <f t="shared" si="37"/>
        <v>0</v>
      </c>
      <c r="Z113" s="476">
        <f t="shared" si="37"/>
        <v>0</v>
      </c>
      <c r="AA113" s="476">
        <f t="shared" si="37"/>
        <v>0</v>
      </c>
      <c r="AB113" s="476">
        <f t="shared" si="37"/>
        <v>0</v>
      </c>
      <c r="AC113" s="476">
        <f t="shared" si="37"/>
        <v>0</v>
      </c>
      <c r="AD113" s="476">
        <f t="shared" si="37"/>
        <v>0</v>
      </c>
      <c r="AE113" s="476">
        <f t="shared" si="37"/>
        <v>0</v>
      </c>
      <c r="AF113" s="476">
        <f t="shared" si="37"/>
        <v>0</v>
      </c>
      <c r="AG113" s="476">
        <f t="shared" si="37"/>
        <v>0</v>
      </c>
      <c r="AH113" s="477">
        <f t="shared" si="37"/>
        <v>0</v>
      </c>
      <c r="AI113" s="1"/>
      <c r="AJ113" s="1"/>
      <c r="AK113" s="63"/>
    </row>
    <row r="114" spans="1:37" customFormat="1" hidden="1" x14ac:dyDescent="0.2">
      <c r="A114" s="130"/>
      <c r="B114" s="5"/>
      <c r="C114" s="475" t="s">
        <v>322</v>
      </c>
      <c r="D114" s="476">
        <f t="shared" si="38"/>
        <v>0</v>
      </c>
      <c r="E114" s="476">
        <f t="shared" si="37"/>
        <v>0</v>
      </c>
      <c r="F114" s="476">
        <f t="shared" si="37"/>
        <v>0</v>
      </c>
      <c r="G114" s="476">
        <f t="shared" si="37"/>
        <v>0</v>
      </c>
      <c r="H114" s="476">
        <f t="shared" si="37"/>
        <v>0</v>
      </c>
      <c r="I114" s="476">
        <f t="shared" si="37"/>
        <v>0</v>
      </c>
      <c r="J114" s="476">
        <f t="shared" si="37"/>
        <v>0</v>
      </c>
      <c r="K114" s="476">
        <f t="shared" si="37"/>
        <v>0</v>
      </c>
      <c r="L114" s="476">
        <f t="shared" si="37"/>
        <v>0</v>
      </c>
      <c r="M114" s="476">
        <f t="shared" si="37"/>
        <v>0</v>
      </c>
      <c r="N114" s="476">
        <f t="shared" si="37"/>
        <v>0</v>
      </c>
      <c r="O114" s="476">
        <f t="shared" si="37"/>
        <v>0</v>
      </c>
      <c r="P114" s="476">
        <f t="shared" si="37"/>
        <v>0</v>
      </c>
      <c r="Q114" s="476">
        <f t="shared" si="37"/>
        <v>0</v>
      </c>
      <c r="R114" s="476">
        <f t="shared" si="37"/>
        <v>0</v>
      </c>
      <c r="S114" s="476">
        <f t="shared" si="37"/>
        <v>0</v>
      </c>
      <c r="T114" s="476">
        <f t="shared" si="37"/>
        <v>0</v>
      </c>
      <c r="U114" s="476">
        <f t="shared" si="37"/>
        <v>0</v>
      </c>
      <c r="V114" s="476">
        <f t="shared" si="37"/>
        <v>0</v>
      </c>
      <c r="W114" s="476">
        <f t="shared" si="37"/>
        <v>0</v>
      </c>
      <c r="X114" s="476">
        <f t="shared" si="37"/>
        <v>0</v>
      </c>
      <c r="Y114" s="476">
        <f t="shared" si="37"/>
        <v>0</v>
      </c>
      <c r="Z114" s="476">
        <f t="shared" si="37"/>
        <v>0</v>
      </c>
      <c r="AA114" s="476">
        <f t="shared" si="37"/>
        <v>0</v>
      </c>
      <c r="AB114" s="476">
        <f t="shared" si="37"/>
        <v>0</v>
      </c>
      <c r="AC114" s="476">
        <f t="shared" si="37"/>
        <v>0</v>
      </c>
      <c r="AD114" s="476">
        <f t="shared" si="37"/>
        <v>0</v>
      </c>
      <c r="AE114" s="476">
        <f t="shared" si="37"/>
        <v>0</v>
      </c>
      <c r="AF114" s="476">
        <f t="shared" si="37"/>
        <v>0</v>
      </c>
      <c r="AG114" s="476">
        <f t="shared" si="37"/>
        <v>0</v>
      </c>
      <c r="AH114" s="477">
        <f t="shared" si="37"/>
        <v>0</v>
      </c>
      <c r="AI114" s="1"/>
      <c r="AJ114" s="1"/>
      <c r="AK114" s="63"/>
    </row>
    <row r="115" spans="1:37" customFormat="1" hidden="1" x14ac:dyDescent="0.2">
      <c r="A115" s="130"/>
      <c r="B115" s="5"/>
      <c r="C115" s="475" t="s">
        <v>323</v>
      </c>
      <c r="D115" s="476">
        <f t="shared" si="38"/>
        <v>0</v>
      </c>
      <c r="E115" s="476">
        <f t="shared" si="37"/>
        <v>0</v>
      </c>
      <c r="F115" s="476">
        <f t="shared" si="37"/>
        <v>0</v>
      </c>
      <c r="G115" s="476">
        <f t="shared" si="37"/>
        <v>0</v>
      </c>
      <c r="H115" s="476">
        <f t="shared" si="37"/>
        <v>0</v>
      </c>
      <c r="I115" s="476">
        <f t="shared" si="37"/>
        <v>0</v>
      </c>
      <c r="J115" s="476">
        <f t="shared" si="37"/>
        <v>0</v>
      </c>
      <c r="K115" s="476">
        <f t="shared" si="37"/>
        <v>0</v>
      </c>
      <c r="L115" s="476">
        <f t="shared" si="37"/>
        <v>0</v>
      </c>
      <c r="M115" s="476">
        <f t="shared" si="37"/>
        <v>0</v>
      </c>
      <c r="N115" s="476">
        <f t="shared" si="37"/>
        <v>0</v>
      </c>
      <c r="O115" s="476">
        <f t="shared" si="37"/>
        <v>0</v>
      </c>
      <c r="P115" s="476">
        <f t="shared" si="37"/>
        <v>0</v>
      </c>
      <c r="Q115" s="476">
        <f t="shared" si="37"/>
        <v>0</v>
      </c>
      <c r="R115" s="476">
        <f t="shared" si="37"/>
        <v>0</v>
      </c>
      <c r="S115" s="476">
        <f t="shared" si="37"/>
        <v>0</v>
      </c>
      <c r="T115" s="476">
        <f t="shared" si="37"/>
        <v>0</v>
      </c>
      <c r="U115" s="476">
        <f t="shared" si="37"/>
        <v>0</v>
      </c>
      <c r="V115" s="476">
        <f t="shared" si="37"/>
        <v>0</v>
      </c>
      <c r="W115" s="476">
        <f t="shared" si="37"/>
        <v>0</v>
      </c>
      <c r="X115" s="476">
        <f t="shared" si="37"/>
        <v>0</v>
      </c>
      <c r="Y115" s="476">
        <f t="shared" si="37"/>
        <v>0</v>
      </c>
      <c r="Z115" s="476">
        <f t="shared" si="37"/>
        <v>0</v>
      </c>
      <c r="AA115" s="476">
        <f t="shared" si="37"/>
        <v>0</v>
      </c>
      <c r="AB115" s="476">
        <f t="shared" si="37"/>
        <v>0</v>
      </c>
      <c r="AC115" s="476">
        <f t="shared" si="37"/>
        <v>0</v>
      </c>
      <c r="AD115" s="476">
        <f t="shared" si="37"/>
        <v>0</v>
      </c>
      <c r="AE115" s="476">
        <f t="shared" si="37"/>
        <v>0</v>
      </c>
      <c r="AF115" s="476">
        <f t="shared" si="37"/>
        <v>0</v>
      </c>
      <c r="AG115" s="476">
        <f t="shared" si="37"/>
        <v>0</v>
      </c>
      <c r="AH115" s="477">
        <f t="shared" si="37"/>
        <v>0</v>
      </c>
      <c r="AI115" s="1"/>
      <c r="AJ115" s="1"/>
      <c r="AK115" s="63"/>
    </row>
    <row r="116" spans="1:37" customFormat="1" hidden="1" x14ac:dyDescent="0.2">
      <c r="A116" s="130"/>
      <c r="B116" s="5"/>
      <c r="C116" s="478" t="s">
        <v>324</v>
      </c>
      <c r="D116" s="479">
        <f t="shared" si="38"/>
        <v>0</v>
      </c>
      <c r="E116" s="479">
        <f t="shared" si="37"/>
        <v>0</v>
      </c>
      <c r="F116" s="479">
        <f t="shared" si="37"/>
        <v>0</v>
      </c>
      <c r="G116" s="479">
        <f t="shared" si="37"/>
        <v>0</v>
      </c>
      <c r="H116" s="479">
        <f t="shared" si="37"/>
        <v>0</v>
      </c>
      <c r="I116" s="479">
        <f t="shared" si="37"/>
        <v>0</v>
      </c>
      <c r="J116" s="479">
        <f t="shared" si="37"/>
        <v>0</v>
      </c>
      <c r="K116" s="479">
        <f t="shared" si="37"/>
        <v>0</v>
      </c>
      <c r="L116" s="479">
        <f t="shared" si="37"/>
        <v>0</v>
      </c>
      <c r="M116" s="479">
        <f t="shared" si="37"/>
        <v>0</v>
      </c>
      <c r="N116" s="479">
        <f t="shared" si="37"/>
        <v>0</v>
      </c>
      <c r="O116" s="479">
        <f t="shared" si="37"/>
        <v>0</v>
      </c>
      <c r="P116" s="479">
        <f t="shared" si="37"/>
        <v>0</v>
      </c>
      <c r="Q116" s="479">
        <f t="shared" si="37"/>
        <v>0</v>
      </c>
      <c r="R116" s="479">
        <f t="shared" si="37"/>
        <v>0</v>
      </c>
      <c r="S116" s="479">
        <f t="shared" si="37"/>
        <v>0</v>
      </c>
      <c r="T116" s="479">
        <f t="shared" si="37"/>
        <v>0</v>
      </c>
      <c r="U116" s="479">
        <f t="shared" si="37"/>
        <v>0</v>
      </c>
      <c r="V116" s="479">
        <f t="shared" si="37"/>
        <v>0</v>
      </c>
      <c r="W116" s="479">
        <f t="shared" si="37"/>
        <v>0</v>
      </c>
      <c r="X116" s="479">
        <f t="shared" si="37"/>
        <v>0</v>
      </c>
      <c r="Y116" s="479">
        <f t="shared" si="37"/>
        <v>0</v>
      </c>
      <c r="Z116" s="479">
        <f t="shared" si="37"/>
        <v>0</v>
      </c>
      <c r="AA116" s="479">
        <f t="shared" si="37"/>
        <v>0</v>
      </c>
      <c r="AB116" s="479">
        <f t="shared" si="37"/>
        <v>0</v>
      </c>
      <c r="AC116" s="479">
        <f t="shared" si="37"/>
        <v>0</v>
      </c>
      <c r="AD116" s="479">
        <f t="shared" si="37"/>
        <v>0</v>
      </c>
      <c r="AE116" s="479">
        <f t="shared" si="37"/>
        <v>0</v>
      </c>
      <c r="AF116" s="479">
        <f t="shared" si="37"/>
        <v>0</v>
      </c>
      <c r="AG116" s="479">
        <f t="shared" si="37"/>
        <v>0</v>
      </c>
      <c r="AH116" s="480">
        <f t="shared" si="37"/>
        <v>0</v>
      </c>
      <c r="AI116" s="1"/>
      <c r="AJ116" s="1"/>
      <c r="AK116" s="63"/>
    </row>
    <row r="117" spans="1:37" hidden="1" x14ac:dyDescent="0.2">
      <c r="B117" s="1"/>
    </row>
    <row r="118" spans="1:37" hidden="1" x14ac:dyDescent="0.2">
      <c r="B118" s="481" t="s">
        <v>326</v>
      </c>
      <c r="C118" s="482" t="s">
        <v>327</v>
      </c>
      <c r="D118" s="476">
        <f>IF(OR(D109="",D110=""),0,D110-D109)</f>
        <v>0</v>
      </c>
      <c r="E118" s="476">
        <f t="shared" ref="E118:T118" si="39">IF(OR(E109="",E110=""),0,E110-E109)</f>
        <v>0</v>
      </c>
      <c r="F118" s="476">
        <f t="shared" si="39"/>
        <v>0</v>
      </c>
      <c r="G118" s="476">
        <f t="shared" si="39"/>
        <v>0</v>
      </c>
      <c r="H118" s="476">
        <f t="shared" si="39"/>
        <v>0</v>
      </c>
      <c r="I118" s="476">
        <f t="shared" si="39"/>
        <v>0</v>
      </c>
      <c r="J118" s="476">
        <f t="shared" si="39"/>
        <v>0</v>
      </c>
      <c r="K118" s="476">
        <f t="shared" si="39"/>
        <v>0</v>
      </c>
      <c r="L118" s="476">
        <f t="shared" si="39"/>
        <v>0</v>
      </c>
      <c r="M118" s="476">
        <f t="shared" si="39"/>
        <v>0</v>
      </c>
      <c r="N118" s="476">
        <f t="shared" si="39"/>
        <v>0</v>
      </c>
      <c r="O118" s="476">
        <f t="shared" si="39"/>
        <v>0</v>
      </c>
      <c r="P118" s="476">
        <f t="shared" si="39"/>
        <v>0</v>
      </c>
      <c r="Q118" s="476">
        <f t="shared" si="39"/>
        <v>0</v>
      </c>
      <c r="R118" s="476">
        <f t="shared" si="39"/>
        <v>0</v>
      </c>
      <c r="S118" s="476">
        <f t="shared" si="39"/>
        <v>0</v>
      </c>
      <c r="T118" s="476">
        <f t="shared" si="39"/>
        <v>0</v>
      </c>
      <c r="U118" s="476">
        <f>IF(OR(U109="",U110=""),0,U110-U109)</f>
        <v>0</v>
      </c>
      <c r="V118" s="476">
        <f t="shared" ref="V118:AH118" si="40">IF(OR(V109="",V110=""),0,V110-V109)</f>
        <v>0</v>
      </c>
      <c r="W118" s="476">
        <f t="shared" si="40"/>
        <v>0</v>
      </c>
      <c r="X118" s="476">
        <f t="shared" si="40"/>
        <v>0</v>
      </c>
      <c r="Y118" s="476">
        <f t="shared" si="40"/>
        <v>0</v>
      </c>
      <c r="Z118" s="476">
        <f t="shared" si="40"/>
        <v>0</v>
      </c>
      <c r="AA118" s="476">
        <f t="shared" si="40"/>
        <v>0</v>
      </c>
      <c r="AB118" s="476">
        <f t="shared" si="40"/>
        <v>0</v>
      </c>
      <c r="AC118" s="476">
        <f t="shared" si="40"/>
        <v>0</v>
      </c>
      <c r="AD118" s="476">
        <f t="shared" si="40"/>
        <v>0</v>
      </c>
      <c r="AE118" s="476">
        <f t="shared" si="40"/>
        <v>0</v>
      </c>
      <c r="AF118" s="476">
        <f t="shared" si="40"/>
        <v>0</v>
      </c>
      <c r="AG118" s="476">
        <f t="shared" si="40"/>
        <v>0</v>
      </c>
      <c r="AH118" s="476">
        <f t="shared" si="40"/>
        <v>0</v>
      </c>
    </row>
    <row r="119" spans="1:37" hidden="1" x14ac:dyDescent="0.2">
      <c r="B119" s="483"/>
      <c r="C119" s="482" t="s">
        <v>328</v>
      </c>
      <c r="D119" s="476">
        <f>IF(OR(D111="",D112=""),0,D112-D111)</f>
        <v>0</v>
      </c>
      <c r="E119" s="476">
        <f t="shared" ref="E119:T119" si="41">IF(OR(E111="",E112=""),0,E112-E111)</f>
        <v>0</v>
      </c>
      <c r="F119" s="476">
        <f t="shared" si="41"/>
        <v>0</v>
      </c>
      <c r="G119" s="476">
        <f t="shared" si="41"/>
        <v>0</v>
      </c>
      <c r="H119" s="476">
        <f t="shared" si="41"/>
        <v>0</v>
      </c>
      <c r="I119" s="476">
        <f t="shared" si="41"/>
        <v>0</v>
      </c>
      <c r="J119" s="476">
        <f t="shared" si="41"/>
        <v>0</v>
      </c>
      <c r="K119" s="476">
        <f t="shared" si="41"/>
        <v>0</v>
      </c>
      <c r="L119" s="476">
        <f t="shared" si="41"/>
        <v>0</v>
      </c>
      <c r="M119" s="476">
        <f t="shared" si="41"/>
        <v>0</v>
      </c>
      <c r="N119" s="476">
        <f t="shared" si="41"/>
        <v>0</v>
      </c>
      <c r="O119" s="476">
        <f t="shared" si="41"/>
        <v>0</v>
      </c>
      <c r="P119" s="476">
        <f t="shared" si="41"/>
        <v>0</v>
      </c>
      <c r="Q119" s="476">
        <f t="shared" si="41"/>
        <v>0</v>
      </c>
      <c r="R119" s="476">
        <f t="shared" si="41"/>
        <v>0</v>
      </c>
      <c r="S119" s="476">
        <f t="shared" si="41"/>
        <v>0</v>
      </c>
      <c r="T119" s="476">
        <f t="shared" si="41"/>
        <v>0</v>
      </c>
      <c r="U119" s="476">
        <f>IF(OR(U111="",U112=""),0,U112-U111)</f>
        <v>0</v>
      </c>
      <c r="V119" s="476">
        <f t="shared" ref="V119:AH119" si="42">IF(OR(V111="",V112=""),0,V112-V111)</f>
        <v>0</v>
      </c>
      <c r="W119" s="476">
        <f t="shared" si="42"/>
        <v>0</v>
      </c>
      <c r="X119" s="476">
        <f t="shared" si="42"/>
        <v>0</v>
      </c>
      <c r="Y119" s="476">
        <f t="shared" si="42"/>
        <v>0</v>
      </c>
      <c r="Z119" s="476">
        <f t="shared" si="42"/>
        <v>0</v>
      </c>
      <c r="AA119" s="476">
        <f t="shared" si="42"/>
        <v>0</v>
      </c>
      <c r="AB119" s="476">
        <f t="shared" si="42"/>
        <v>0</v>
      </c>
      <c r="AC119" s="476">
        <f t="shared" si="42"/>
        <v>0</v>
      </c>
      <c r="AD119" s="476">
        <f t="shared" si="42"/>
        <v>0</v>
      </c>
      <c r="AE119" s="476">
        <f t="shared" si="42"/>
        <v>0</v>
      </c>
      <c r="AF119" s="476">
        <f t="shared" si="42"/>
        <v>0</v>
      </c>
      <c r="AG119" s="476">
        <f t="shared" si="42"/>
        <v>0</v>
      </c>
      <c r="AH119" s="476">
        <f t="shared" si="42"/>
        <v>0</v>
      </c>
    </row>
    <row r="120" spans="1:37" hidden="1" x14ac:dyDescent="0.2">
      <c r="B120" s="483"/>
      <c r="C120" s="482" t="s">
        <v>329</v>
      </c>
      <c r="D120" s="476">
        <f>IF(OR(D113="",D114=""),0,D114-D113)</f>
        <v>0</v>
      </c>
      <c r="E120" s="476">
        <f t="shared" ref="E120:T120" si="43">IF(OR(E113="",E114=""),0,E114-E113)</f>
        <v>0</v>
      </c>
      <c r="F120" s="476">
        <f t="shared" si="43"/>
        <v>0</v>
      </c>
      <c r="G120" s="476">
        <f t="shared" si="43"/>
        <v>0</v>
      </c>
      <c r="H120" s="476">
        <f t="shared" si="43"/>
        <v>0</v>
      </c>
      <c r="I120" s="476">
        <f t="shared" si="43"/>
        <v>0</v>
      </c>
      <c r="J120" s="476">
        <f t="shared" si="43"/>
        <v>0</v>
      </c>
      <c r="K120" s="476">
        <f t="shared" si="43"/>
        <v>0</v>
      </c>
      <c r="L120" s="476">
        <f t="shared" si="43"/>
        <v>0</v>
      </c>
      <c r="M120" s="476">
        <f t="shared" si="43"/>
        <v>0</v>
      </c>
      <c r="N120" s="476">
        <f t="shared" si="43"/>
        <v>0</v>
      </c>
      <c r="O120" s="476">
        <f t="shared" si="43"/>
        <v>0</v>
      </c>
      <c r="P120" s="476">
        <f t="shared" si="43"/>
        <v>0</v>
      </c>
      <c r="Q120" s="476">
        <f t="shared" si="43"/>
        <v>0</v>
      </c>
      <c r="R120" s="476">
        <f t="shared" si="43"/>
        <v>0</v>
      </c>
      <c r="S120" s="476">
        <f t="shared" si="43"/>
        <v>0</v>
      </c>
      <c r="T120" s="476">
        <f t="shared" si="43"/>
        <v>0</v>
      </c>
      <c r="U120" s="476">
        <f>IF(OR(U113="",U114=""),0,U114-U113)</f>
        <v>0</v>
      </c>
      <c r="V120" s="476">
        <f t="shared" ref="V120:AH120" si="44">IF(OR(V113="",V114=""),0,V114-V113)</f>
        <v>0</v>
      </c>
      <c r="W120" s="476">
        <f t="shared" si="44"/>
        <v>0</v>
      </c>
      <c r="X120" s="476">
        <f t="shared" si="44"/>
        <v>0</v>
      </c>
      <c r="Y120" s="476">
        <f t="shared" si="44"/>
        <v>0</v>
      </c>
      <c r="Z120" s="476">
        <f t="shared" si="44"/>
        <v>0</v>
      </c>
      <c r="AA120" s="476">
        <f t="shared" si="44"/>
        <v>0</v>
      </c>
      <c r="AB120" s="476">
        <f t="shared" si="44"/>
        <v>0</v>
      </c>
      <c r="AC120" s="476">
        <f t="shared" si="44"/>
        <v>0</v>
      </c>
      <c r="AD120" s="476">
        <f t="shared" si="44"/>
        <v>0</v>
      </c>
      <c r="AE120" s="476">
        <f t="shared" si="44"/>
        <v>0</v>
      </c>
      <c r="AF120" s="476">
        <f t="shared" si="44"/>
        <v>0</v>
      </c>
      <c r="AG120" s="476">
        <f t="shared" si="44"/>
        <v>0</v>
      </c>
      <c r="AH120" s="476">
        <f t="shared" si="44"/>
        <v>0</v>
      </c>
    </row>
    <row r="121" spans="1:37" hidden="1" x14ac:dyDescent="0.2">
      <c r="B121" s="483"/>
      <c r="C121" s="482" t="s">
        <v>330</v>
      </c>
      <c r="D121" s="476">
        <f>IF(OR(D115="",D116=""),0,D116-D115)</f>
        <v>0</v>
      </c>
      <c r="E121" s="476">
        <f t="shared" ref="E121:T121" si="45">IF(OR(E115="",E116=""),0,E116-E115)</f>
        <v>0</v>
      </c>
      <c r="F121" s="476">
        <f t="shared" si="45"/>
        <v>0</v>
      </c>
      <c r="G121" s="476">
        <f t="shared" si="45"/>
        <v>0</v>
      </c>
      <c r="H121" s="476">
        <f t="shared" si="45"/>
        <v>0</v>
      </c>
      <c r="I121" s="476">
        <f t="shared" si="45"/>
        <v>0</v>
      </c>
      <c r="J121" s="476">
        <f t="shared" si="45"/>
        <v>0</v>
      </c>
      <c r="K121" s="476">
        <f t="shared" si="45"/>
        <v>0</v>
      </c>
      <c r="L121" s="476">
        <f t="shared" si="45"/>
        <v>0</v>
      </c>
      <c r="M121" s="476">
        <f t="shared" si="45"/>
        <v>0</v>
      </c>
      <c r="N121" s="476">
        <f t="shared" si="45"/>
        <v>0</v>
      </c>
      <c r="O121" s="476">
        <f t="shared" si="45"/>
        <v>0</v>
      </c>
      <c r="P121" s="476">
        <f t="shared" si="45"/>
        <v>0</v>
      </c>
      <c r="Q121" s="476">
        <f t="shared" si="45"/>
        <v>0</v>
      </c>
      <c r="R121" s="476">
        <f t="shared" si="45"/>
        <v>0</v>
      </c>
      <c r="S121" s="476">
        <f t="shared" si="45"/>
        <v>0</v>
      </c>
      <c r="T121" s="476">
        <f t="shared" si="45"/>
        <v>0</v>
      </c>
      <c r="U121" s="476">
        <f>IF(OR(U115="",U116=""),0,U116-U115)</f>
        <v>0</v>
      </c>
      <c r="V121" s="476">
        <f t="shared" ref="V121:AH121" si="46">IF(OR(V115="",V116=""),0,V116-V115)</f>
        <v>0</v>
      </c>
      <c r="W121" s="476">
        <f t="shared" si="46"/>
        <v>0</v>
      </c>
      <c r="X121" s="476">
        <f t="shared" si="46"/>
        <v>0</v>
      </c>
      <c r="Y121" s="476">
        <f t="shared" si="46"/>
        <v>0</v>
      </c>
      <c r="Z121" s="476">
        <f t="shared" si="46"/>
        <v>0</v>
      </c>
      <c r="AA121" s="476">
        <f t="shared" si="46"/>
        <v>0</v>
      </c>
      <c r="AB121" s="476">
        <f t="shared" si="46"/>
        <v>0</v>
      </c>
      <c r="AC121" s="476">
        <f t="shared" si="46"/>
        <v>0</v>
      </c>
      <c r="AD121" s="476">
        <f t="shared" si="46"/>
        <v>0</v>
      </c>
      <c r="AE121" s="476">
        <f t="shared" si="46"/>
        <v>0</v>
      </c>
      <c r="AF121" s="476">
        <f t="shared" si="46"/>
        <v>0</v>
      </c>
      <c r="AG121" s="476">
        <f t="shared" si="46"/>
        <v>0</v>
      </c>
      <c r="AH121" s="476">
        <f t="shared" si="46"/>
        <v>0</v>
      </c>
    </row>
    <row r="122" spans="1:37" hidden="1" x14ac:dyDescent="0.2">
      <c r="B122" s="483"/>
      <c r="C122" s="482"/>
    </row>
    <row r="123" spans="1:37" hidden="1" x14ac:dyDescent="0.2">
      <c r="B123" s="483"/>
      <c r="C123" s="482" t="s">
        <v>331</v>
      </c>
      <c r="D123" s="476">
        <f>IF(OR(D110="",D111=""),0,D111-D110)</f>
        <v>0</v>
      </c>
      <c r="E123" s="476">
        <f t="shared" ref="E123:T123" si="47">IF(OR(E110="",E111=""),0,E111-E110)</f>
        <v>0</v>
      </c>
      <c r="F123" s="476">
        <f t="shared" si="47"/>
        <v>0</v>
      </c>
      <c r="G123" s="476">
        <f t="shared" si="47"/>
        <v>0</v>
      </c>
      <c r="H123" s="476">
        <f t="shared" si="47"/>
        <v>0</v>
      </c>
      <c r="I123" s="476">
        <f t="shared" si="47"/>
        <v>0</v>
      </c>
      <c r="J123" s="476">
        <f t="shared" si="47"/>
        <v>0</v>
      </c>
      <c r="K123" s="476">
        <f t="shared" si="47"/>
        <v>0</v>
      </c>
      <c r="L123" s="476">
        <f t="shared" si="47"/>
        <v>0</v>
      </c>
      <c r="M123" s="476">
        <f t="shared" si="47"/>
        <v>0</v>
      </c>
      <c r="N123" s="476">
        <f t="shared" si="47"/>
        <v>0</v>
      </c>
      <c r="O123" s="476">
        <f t="shared" si="47"/>
        <v>0</v>
      </c>
      <c r="P123" s="476">
        <f t="shared" si="47"/>
        <v>0</v>
      </c>
      <c r="Q123" s="476">
        <f t="shared" si="47"/>
        <v>0</v>
      </c>
      <c r="R123" s="476">
        <f t="shared" si="47"/>
        <v>0</v>
      </c>
      <c r="S123" s="476">
        <f t="shared" si="47"/>
        <v>0</v>
      </c>
      <c r="T123" s="476">
        <f t="shared" si="47"/>
        <v>0</v>
      </c>
      <c r="U123" s="476">
        <f>IF(OR(U110="",U111=""),0,U111-U110)</f>
        <v>0</v>
      </c>
      <c r="V123" s="476">
        <f t="shared" ref="V123:AH123" si="48">IF(OR(V110="",V111=""),0,V111-V110)</f>
        <v>0</v>
      </c>
      <c r="W123" s="476">
        <f t="shared" si="48"/>
        <v>0</v>
      </c>
      <c r="X123" s="476">
        <f t="shared" si="48"/>
        <v>0</v>
      </c>
      <c r="Y123" s="476">
        <f t="shared" si="48"/>
        <v>0</v>
      </c>
      <c r="Z123" s="476">
        <f t="shared" si="48"/>
        <v>0</v>
      </c>
      <c r="AA123" s="476">
        <f t="shared" si="48"/>
        <v>0</v>
      </c>
      <c r="AB123" s="476">
        <f t="shared" si="48"/>
        <v>0</v>
      </c>
      <c r="AC123" s="476">
        <f t="shared" si="48"/>
        <v>0</v>
      </c>
      <c r="AD123" s="476">
        <f t="shared" si="48"/>
        <v>0</v>
      </c>
      <c r="AE123" s="476">
        <f t="shared" si="48"/>
        <v>0</v>
      </c>
      <c r="AF123" s="476">
        <f t="shared" si="48"/>
        <v>0</v>
      </c>
      <c r="AG123" s="476">
        <f t="shared" si="48"/>
        <v>0</v>
      </c>
      <c r="AH123" s="476">
        <f t="shared" si="48"/>
        <v>0</v>
      </c>
    </row>
    <row r="124" spans="1:37" hidden="1" x14ac:dyDescent="0.2">
      <c r="B124" s="483"/>
      <c r="C124" s="482" t="s">
        <v>332</v>
      </c>
      <c r="D124" s="476">
        <f>IF(OR(D112="",D113=""),0,D113-D112)</f>
        <v>0</v>
      </c>
      <c r="E124" s="476">
        <f t="shared" ref="E124:T124" si="49">IF(OR(E112="",E113=""),0,E113-E112)</f>
        <v>0</v>
      </c>
      <c r="F124" s="476">
        <f t="shared" si="49"/>
        <v>0</v>
      </c>
      <c r="G124" s="476">
        <f t="shared" si="49"/>
        <v>0</v>
      </c>
      <c r="H124" s="476">
        <f t="shared" si="49"/>
        <v>0</v>
      </c>
      <c r="I124" s="476">
        <f t="shared" si="49"/>
        <v>0</v>
      </c>
      <c r="J124" s="476">
        <f t="shared" si="49"/>
        <v>0</v>
      </c>
      <c r="K124" s="476">
        <f t="shared" si="49"/>
        <v>0</v>
      </c>
      <c r="L124" s="476">
        <f t="shared" si="49"/>
        <v>0</v>
      </c>
      <c r="M124" s="476">
        <f t="shared" si="49"/>
        <v>0</v>
      </c>
      <c r="N124" s="476">
        <f t="shared" si="49"/>
        <v>0</v>
      </c>
      <c r="O124" s="476">
        <f t="shared" si="49"/>
        <v>0</v>
      </c>
      <c r="P124" s="476">
        <f t="shared" si="49"/>
        <v>0</v>
      </c>
      <c r="Q124" s="476">
        <f t="shared" si="49"/>
        <v>0</v>
      </c>
      <c r="R124" s="476">
        <f t="shared" si="49"/>
        <v>0</v>
      </c>
      <c r="S124" s="476">
        <f t="shared" si="49"/>
        <v>0</v>
      </c>
      <c r="T124" s="476">
        <f t="shared" si="49"/>
        <v>0</v>
      </c>
      <c r="U124" s="476">
        <f>IF(OR(U112="",U113=""),0,U113-U112)</f>
        <v>0</v>
      </c>
      <c r="V124" s="476">
        <f t="shared" ref="V124:AH124" si="50">IF(OR(V112="",V113=""),0,V113-V112)</f>
        <v>0</v>
      </c>
      <c r="W124" s="476">
        <f t="shared" si="50"/>
        <v>0</v>
      </c>
      <c r="X124" s="476">
        <f t="shared" si="50"/>
        <v>0</v>
      </c>
      <c r="Y124" s="476">
        <f t="shared" si="50"/>
        <v>0</v>
      </c>
      <c r="Z124" s="476">
        <f t="shared" si="50"/>
        <v>0</v>
      </c>
      <c r="AA124" s="476">
        <f t="shared" si="50"/>
        <v>0</v>
      </c>
      <c r="AB124" s="476">
        <f t="shared" si="50"/>
        <v>0</v>
      </c>
      <c r="AC124" s="476">
        <f t="shared" si="50"/>
        <v>0</v>
      </c>
      <c r="AD124" s="476">
        <f t="shared" si="50"/>
        <v>0</v>
      </c>
      <c r="AE124" s="476">
        <f t="shared" si="50"/>
        <v>0</v>
      </c>
      <c r="AF124" s="476">
        <f t="shared" si="50"/>
        <v>0</v>
      </c>
      <c r="AG124" s="476">
        <f t="shared" si="50"/>
        <v>0</v>
      </c>
      <c r="AH124" s="476">
        <f t="shared" si="50"/>
        <v>0</v>
      </c>
    </row>
    <row r="125" spans="1:37" hidden="1" x14ac:dyDescent="0.2">
      <c r="B125" s="483"/>
      <c r="C125" s="482" t="s">
        <v>333</v>
      </c>
      <c r="D125" s="476">
        <f>IF(OR(D114="",D115=""),0,D115-D114)</f>
        <v>0</v>
      </c>
      <c r="E125" s="476">
        <f t="shared" ref="E125:T125" si="51">IF(OR(E114="",E115=""),0,E115-E114)</f>
        <v>0</v>
      </c>
      <c r="F125" s="476">
        <f t="shared" si="51"/>
        <v>0</v>
      </c>
      <c r="G125" s="476">
        <f t="shared" si="51"/>
        <v>0</v>
      </c>
      <c r="H125" s="476">
        <f t="shared" si="51"/>
        <v>0</v>
      </c>
      <c r="I125" s="476">
        <f t="shared" si="51"/>
        <v>0</v>
      </c>
      <c r="J125" s="476">
        <f t="shared" si="51"/>
        <v>0</v>
      </c>
      <c r="K125" s="476">
        <f t="shared" si="51"/>
        <v>0</v>
      </c>
      <c r="L125" s="476">
        <f t="shared" si="51"/>
        <v>0</v>
      </c>
      <c r="M125" s="476">
        <f t="shared" si="51"/>
        <v>0</v>
      </c>
      <c r="N125" s="476">
        <f t="shared" si="51"/>
        <v>0</v>
      </c>
      <c r="O125" s="476">
        <f t="shared" si="51"/>
        <v>0</v>
      </c>
      <c r="P125" s="476">
        <f t="shared" si="51"/>
        <v>0</v>
      </c>
      <c r="Q125" s="476">
        <f t="shared" si="51"/>
        <v>0</v>
      </c>
      <c r="R125" s="476">
        <f t="shared" si="51"/>
        <v>0</v>
      </c>
      <c r="S125" s="476">
        <f t="shared" si="51"/>
        <v>0</v>
      </c>
      <c r="T125" s="476">
        <f t="shared" si="51"/>
        <v>0</v>
      </c>
      <c r="U125" s="476">
        <f>IF(OR(U114="",U115=""),0,U115-U114)</f>
        <v>0</v>
      </c>
      <c r="V125" s="476">
        <f t="shared" ref="V125:AH125" si="52">IF(OR(V114="",V115=""),0,V115-V114)</f>
        <v>0</v>
      </c>
      <c r="W125" s="476">
        <f t="shared" si="52"/>
        <v>0</v>
      </c>
      <c r="X125" s="476">
        <f t="shared" si="52"/>
        <v>0</v>
      </c>
      <c r="Y125" s="476">
        <f t="shared" si="52"/>
        <v>0</v>
      </c>
      <c r="Z125" s="476">
        <f t="shared" si="52"/>
        <v>0</v>
      </c>
      <c r="AA125" s="476">
        <f t="shared" si="52"/>
        <v>0</v>
      </c>
      <c r="AB125" s="476">
        <f t="shared" si="52"/>
        <v>0</v>
      </c>
      <c r="AC125" s="476">
        <f t="shared" si="52"/>
        <v>0</v>
      </c>
      <c r="AD125" s="476">
        <f t="shared" si="52"/>
        <v>0</v>
      </c>
      <c r="AE125" s="476">
        <f t="shared" si="52"/>
        <v>0</v>
      </c>
      <c r="AF125" s="476">
        <f t="shared" si="52"/>
        <v>0</v>
      </c>
      <c r="AG125" s="476">
        <f t="shared" si="52"/>
        <v>0</v>
      </c>
      <c r="AH125" s="476">
        <f t="shared" si="52"/>
        <v>0</v>
      </c>
    </row>
    <row r="126" spans="1:37" hidden="1" x14ac:dyDescent="0.2">
      <c r="B126" s="483"/>
      <c r="C126" s="482"/>
    </row>
    <row r="127" spans="1:37" hidden="1" x14ac:dyDescent="0.2">
      <c r="B127" s="483"/>
      <c r="C127" s="482" t="s">
        <v>334</v>
      </c>
      <c r="D127" s="484">
        <f>IF(D123&gt;=0.5,0,D118+D119)</f>
        <v>0</v>
      </c>
      <c r="E127" s="484">
        <f t="shared" ref="E127:T127" si="53">IF(E123&gt;=0.5,0,E118+E119)</f>
        <v>0</v>
      </c>
      <c r="F127" s="484">
        <f t="shared" si="53"/>
        <v>0</v>
      </c>
      <c r="G127" s="484">
        <f t="shared" si="53"/>
        <v>0</v>
      </c>
      <c r="H127" s="484">
        <f t="shared" si="53"/>
        <v>0</v>
      </c>
      <c r="I127" s="484">
        <f t="shared" si="53"/>
        <v>0</v>
      </c>
      <c r="J127" s="484">
        <f t="shared" si="53"/>
        <v>0</v>
      </c>
      <c r="K127" s="484">
        <f t="shared" si="53"/>
        <v>0</v>
      </c>
      <c r="L127" s="484">
        <f t="shared" si="53"/>
        <v>0</v>
      </c>
      <c r="M127" s="484">
        <f t="shared" si="53"/>
        <v>0</v>
      </c>
      <c r="N127" s="484">
        <f t="shared" si="53"/>
        <v>0</v>
      </c>
      <c r="O127" s="484">
        <f t="shared" si="53"/>
        <v>0</v>
      </c>
      <c r="P127" s="484">
        <f t="shared" si="53"/>
        <v>0</v>
      </c>
      <c r="Q127" s="484">
        <f t="shared" si="53"/>
        <v>0</v>
      </c>
      <c r="R127" s="484">
        <f t="shared" si="53"/>
        <v>0</v>
      </c>
      <c r="S127" s="484">
        <f t="shared" si="53"/>
        <v>0</v>
      </c>
      <c r="T127" s="484">
        <f t="shared" si="53"/>
        <v>0</v>
      </c>
      <c r="U127" s="484">
        <f>IF(U123&gt;=0.5,0,U118+U119)</f>
        <v>0</v>
      </c>
      <c r="V127" s="484">
        <f t="shared" ref="V127:AH127" si="54">IF(V123&gt;=0.5,0,V118+V119)</f>
        <v>0</v>
      </c>
      <c r="W127" s="484">
        <f t="shared" si="54"/>
        <v>0</v>
      </c>
      <c r="X127" s="484">
        <f t="shared" si="54"/>
        <v>0</v>
      </c>
      <c r="Y127" s="484">
        <f t="shared" si="54"/>
        <v>0</v>
      </c>
      <c r="Z127" s="484">
        <f t="shared" si="54"/>
        <v>0</v>
      </c>
      <c r="AA127" s="484">
        <f t="shared" si="54"/>
        <v>0</v>
      </c>
      <c r="AB127" s="484">
        <f t="shared" si="54"/>
        <v>0</v>
      </c>
      <c r="AC127" s="484">
        <f t="shared" si="54"/>
        <v>0</v>
      </c>
      <c r="AD127" s="484">
        <f t="shared" si="54"/>
        <v>0</v>
      </c>
      <c r="AE127" s="484">
        <f t="shared" si="54"/>
        <v>0</v>
      </c>
      <c r="AF127" s="484">
        <f t="shared" si="54"/>
        <v>0</v>
      </c>
      <c r="AG127" s="484">
        <f t="shared" si="54"/>
        <v>0</v>
      </c>
      <c r="AH127" s="484">
        <f t="shared" si="54"/>
        <v>0</v>
      </c>
    </row>
    <row r="128" spans="1:37" hidden="1" x14ac:dyDescent="0.2">
      <c r="B128" s="483"/>
      <c r="C128" s="482" t="s">
        <v>335</v>
      </c>
      <c r="D128" s="484">
        <f>IF(OR(D123&gt;=0.5,D124&gt;=0.5),0,D118+D119+D120)</f>
        <v>0</v>
      </c>
      <c r="E128" s="484">
        <f t="shared" ref="E128:T128" si="55">IF(OR(E123&gt;=0.5,E124&gt;=0.5),0,E118+E119+E120)</f>
        <v>0</v>
      </c>
      <c r="F128" s="484">
        <f t="shared" si="55"/>
        <v>0</v>
      </c>
      <c r="G128" s="484">
        <f t="shared" si="55"/>
        <v>0</v>
      </c>
      <c r="H128" s="484">
        <f t="shared" si="55"/>
        <v>0</v>
      </c>
      <c r="I128" s="484">
        <f t="shared" si="55"/>
        <v>0</v>
      </c>
      <c r="J128" s="484">
        <f t="shared" si="55"/>
        <v>0</v>
      </c>
      <c r="K128" s="484">
        <f t="shared" si="55"/>
        <v>0</v>
      </c>
      <c r="L128" s="484">
        <f t="shared" si="55"/>
        <v>0</v>
      </c>
      <c r="M128" s="484">
        <f t="shared" si="55"/>
        <v>0</v>
      </c>
      <c r="N128" s="484">
        <f t="shared" si="55"/>
        <v>0</v>
      </c>
      <c r="O128" s="484">
        <f t="shared" si="55"/>
        <v>0</v>
      </c>
      <c r="P128" s="484">
        <f t="shared" si="55"/>
        <v>0</v>
      </c>
      <c r="Q128" s="484">
        <f t="shared" si="55"/>
        <v>0</v>
      </c>
      <c r="R128" s="484">
        <f t="shared" si="55"/>
        <v>0</v>
      </c>
      <c r="S128" s="484">
        <f t="shared" si="55"/>
        <v>0</v>
      </c>
      <c r="T128" s="484">
        <f t="shared" si="55"/>
        <v>0</v>
      </c>
      <c r="U128" s="484">
        <f>IF(OR(U123&gt;=0.5,U124&gt;=0.5),0,U118+U119+U120)</f>
        <v>0</v>
      </c>
      <c r="V128" s="484">
        <f t="shared" ref="V128:AH128" si="56">IF(OR(V123&gt;=0.5,V124&gt;=0.5),0,V118+V119+V120)</f>
        <v>0</v>
      </c>
      <c r="W128" s="484">
        <f t="shared" si="56"/>
        <v>0</v>
      </c>
      <c r="X128" s="484">
        <f t="shared" si="56"/>
        <v>0</v>
      </c>
      <c r="Y128" s="484">
        <f t="shared" si="56"/>
        <v>0</v>
      </c>
      <c r="Z128" s="484">
        <f t="shared" si="56"/>
        <v>0</v>
      </c>
      <c r="AA128" s="484">
        <f t="shared" si="56"/>
        <v>0</v>
      </c>
      <c r="AB128" s="484">
        <f t="shared" si="56"/>
        <v>0</v>
      </c>
      <c r="AC128" s="484">
        <f t="shared" si="56"/>
        <v>0</v>
      </c>
      <c r="AD128" s="484">
        <f t="shared" si="56"/>
        <v>0</v>
      </c>
      <c r="AE128" s="484">
        <f t="shared" si="56"/>
        <v>0</v>
      </c>
      <c r="AF128" s="484">
        <f t="shared" si="56"/>
        <v>0</v>
      </c>
      <c r="AG128" s="484">
        <f t="shared" si="56"/>
        <v>0</v>
      </c>
      <c r="AH128" s="484">
        <f t="shared" si="56"/>
        <v>0</v>
      </c>
    </row>
    <row r="129" spans="2:34" hidden="1" x14ac:dyDescent="0.2">
      <c r="B129" s="483"/>
      <c r="C129" s="482" t="s">
        <v>336</v>
      </c>
      <c r="D129" s="484">
        <f>IF(OR(D123&gt;=0.5,D124&gt;=0.5,D125&gt;=0.5),0,D118+D119+D120+D121)</f>
        <v>0</v>
      </c>
      <c r="E129" s="484">
        <f t="shared" ref="E129:T129" si="57">IF(OR(E123&gt;=0.5,E124&gt;=0.5,E125&gt;=0.5),0,E118+E119+E120+E121)</f>
        <v>0</v>
      </c>
      <c r="F129" s="484">
        <f t="shared" si="57"/>
        <v>0</v>
      </c>
      <c r="G129" s="484">
        <f t="shared" si="57"/>
        <v>0</v>
      </c>
      <c r="H129" s="484">
        <f t="shared" si="57"/>
        <v>0</v>
      </c>
      <c r="I129" s="484">
        <f t="shared" si="57"/>
        <v>0</v>
      </c>
      <c r="J129" s="484">
        <f t="shared" si="57"/>
        <v>0</v>
      </c>
      <c r="K129" s="484">
        <f t="shared" si="57"/>
        <v>0</v>
      </c>
      <c r="L129" s="484">
        <f t="shared" si="57"/>
        <v>0</v>
      </c>
      <c r="M129" s="484">
        <f t="shared" si="57"/>
        <v>0</v>
      </c>
      <c r="N129" s="484">
        <f t="shared" si="57"/>
        <v>0</v>
      </c>
      <c r="O129" s="484">
        <f t="shared" si="57"/>
        <v>0</v>
      </c>
      <c r="P129" s="484">
        <f t="shared" si="57"/>
        <v>0</v>
      </c>
      <c r="Q129" s="484">
        <f t="shared" si="57"/>
        <v>0</v>
      </c>
      <c r="R129" s="484">
        <f t="shared" si="57"/>
        <v>0</v>
      </c>
      <c r="S129" s="484">
        <f t="shared" si="57"/>
        <v>0</v>
      </c>
      <c r="T129" s="484">
        <f t="shared" si="57"/>
        <v>0</v>
      </c>
      <c r="U129" s="484">
        <f>IF(OR(U123&gt;=0.5,U124&gt;=0.5,U125&gt;=0.5),0,U118+U119+U120+U121)</f>
        <v>0</v>
      </c>
      <c r="V129" s="484">
        <f t="shared" ref="V129:AH129" si="58">IF(OR(V123&gt;=0.5,V124&gt;=0.5,V125&gt;=0.5),0,V118+V119+V120+V121)</f>
        <v>0</v>
      </c>
      <c r="W129" s="484">
        <f t="shared" si="58"/>
        <v>0</v>
      </c>
      <c r="X129" s="484">
        <f t="shared" si="58"/>
        <v>0</v>
      </c>
      <c r="Y129" s="484">
        <f t="shared" si="58"/>
        <v>0</v>
      </c>
      <c r="Z129" s="484">
        <f t="shared" si="58"/>
        <v>0</v>
      </c>
      <c r="AA129" s="484">
        <f t="shared" si="58"/>
        <v>0</v>
      </c>
      <c r="AB129" s="484">
        <f t="shared" si="58"/>
        <v>0</v>
      </c>
      <c r="AC129" s="484">
        <f t="shared" si="58"/>
        <v>0</v>
      </c>
      <c r="AD129" s="484">
        <f t="shared" si="58"/>
        <v>0</v>
      </c>
      <c r="AE129" s="484">
        <f t="shared" si="58"/>
        <v>0</v>
      </c>
      <c r="AF129" s="484">
        <f t="shared" si="58"/>
        <v>0</v>
      </c>
      <c r="AG129" s="484">
        <f t="shared" si="58"/>
        <v>0</v>
      </c>
      <c r="AH129" s="484">
        <f t="shared" si="58"/>
        <v>0</v>
      </c>
    </row>
    <row r="130" spans="2:34" hidden="1" x14ac:dyDescent="0.2">
      <c r="B130" s="483"/>
      <c r="C130" s="482" t="s">
        <v>337</v>
      </c>
      <c r="D130" s="484">
        <f>IF(D124&gt;=0.5,0,D119+D120)</f>
        <v>0</v>
      </c>
      <c r="E130" s="484">
        <f t="shared" ref="E130:T130" si="59">IF(E124&gt;=0.5,0,E119+E120)</f>
        <v>0</v>
      </c>
      <c r="F130" s="484">
        <f t="shared" si="59"/>
        <v>0</v>
      </c>
      <c r="G130" s="484">
        <f t="shared" si="59"/>
        <v>0</v>
      </c>
      <c r="H130" s="484">
        <f t="shared" si="59"/>
        <v>0</v>
      </c>
      <c r="I130" s="484">
        <f t="shared" si="59"/>
        <v>0</v>
      </c>
      <c r="J130" s="484">
        <f t="shared" si="59"/>
        <v>0</v>
      </c>
      <c r="K130" s="484">
        <f t="shared" si="59"/>
        <v>0</v>
      </c>
      <c r="L130" s="484">
        <f t="shared" si="59"/>
        <v>0</v>
      </c>
      <c r="M130" s="484">
        <f t="shared" si="59"/>
        <v>0</v>
      </c>
      <c r="N130" s="484">
        <f t="shared" si="59"/>
        <v>0</v>
      </c>
      <c r="O130" s="484">
        <f t="shared" si="59"/>
        <v>0</v>
      </c>
      <c r="P130" s="484">
        <f t="shared" si="59"/>
        <v>0</v>
      </c>
      <c r="Q130" s="484">
        <f t="shared" si="59"/>
        <v>0</v>
      </c>
      <c r="R130" s="484">
        <f t="shared" si="59"/>
        <v>0</v>
      </c>
      <c r="S130" s="484">
        <f t="shared" si="59"/>
        <v>0</v>
      </c>
      <c r="T130" s="484">
        <f t="shared" si="59"/>
        <v>0</v>
      </c>
      <c r="U130" s="484">
        <f>IF(U124&gt;=0.5,0,U119+U120)</f>
        <v>0</v>
      </c>
      <c r="V130" s="484">
        <f t="shared" ref="V130:AH130" si="60">IF(V124&gt;=0.5,0,V119+V120)</f>
        <v>0</v>
      </c>
      <c r="W130" s="484">
        <f t="shared" si="60"/>
        <v>0</v>
      </c>
      <c r="X130" s="484">
        <f t="shared" si="60"/>
        <v>0</v>
      </c>
      <c r="Y130" s="484">
        <f t="shared" si="60"/>
        <v>0</v>
      </c>
      <c r="Z130" s="484">
        <f t="shared" si="60"/>
        <v>0</v>
      </c>
      <c r="AA130" s="484">
        <f t="shared" si="60"/>
        <v>0</v>
      </c>
      <c r="AB130" s="484">
        <f t="shared" si="60"/>
        <v>0</v>
      </c>
      <c r="AC130" s="484">
        <f t="shared" si="60"/>
        <v>0</v>
      </c>
      <c r="AD130" s="484">
        <f t="shared" si="60"/>
        <v>0</v>
      </c>
      <c r="AE130" s="484">
        <f t="shared" si="60"/>
        <v>0</v>
      </c>
      <c r="AF130" s="484">
        <f t="shared" si="60"/>
        <v>0</v>
      </c>
      <c r="AG130" s="484">
        <f t="shared" si="60"/>
        <v>0</v>
      </c>
      <c r="AH130" s="484">
        <f t="shared" si="60"/>
        <v>0</v>
      </c>
    </row>
    <row r="131" spans="2:34" hidden="1" x14ac:dyDescent="0.2">
      <c r="B131" s="483"/>
      <c r="C131" s="482" t="s">
        <v>338</v>
      </c>
      <c r="D131" s="484">
        <f>IF(OR(D124&gt;=0.5,D125&gt;=0.5),0,D119+D120+D121)</f>
        <v>0</v>
      </c>
      <c r="E131" s="484">
        <f t="shared" ref="E131:T131" si="61">IF(OR(E124&gt;=0.5,E125&gt;=0.5),0,E119+E120+E121)</f>
        <v>0</v>
      </c>
      <c r="F131" s="484">
        <f t="shared" si="61"/>
        <v>0</v>
      </c>
      <c r="G131" s="484">
        <f t="shared" si="61"/>
        <v>0</v>
      </c>
      <c r="H131" s="484">
        <f t="shared" si="61"/>
        <v>0</v>
      </c>
      <c r="I131" s="484">
        <f t="shared" si="61"/>
        <v>0</v>
      </c>
      <c r="J131" s="484">
        <f t="shared" si="61"/>
        <v>0</v>
      </c>
      <c r="K131" s="484">
        <f t="shared" si="61"/>
        <v>0</v>
      </c>
      <c r="L131" s="484">
        <f t="shared" si="61"/>
        <v>0</v>
      </c>
      <c r="M131" s="484">
        <f t="shared" si="61"/>
        <v>0</v>
      </c>
      <c r="N131" s="484">
        <f t="shared" si="61"/>
        <v>0</v>
      </c>
      <c r="O131" s="484">
        <f t="shared" si="61"/>
        <v>0</v>
      </c>
      <c r="P131" s="484">
        <f t="shared" si="61"/>
        <v>0</v>
      </c>
      <c r="Q131" s="484">
        <f t="shared" si="61"/>
        <v>0</v>
      </c>
      <c r="R131" s="484">
        <f t="shared" si="61"/>
        <v>0</v>
      </c>
      <c r="S131" s="484">
        <f t="shared" si="61"/>
        <v>0</v>
      </c>
      <c r="T131" s="484">
        <f t="shared" si="61"/>
        <v>0</v>
      </c>
      <c r="U131" s="484">
        <f>IF(OR(U124&gt;=0.5,U125&gt;=0.5),0,U119+U120+U121)</f>
        <v>0</v>
      </c>
      <c r="V131" s="484">
        <f t="shared" ref="V131:AH131" si="62">IF(OR(V124&gt;=0.5,V125&gt;=0.5),0,V119+V120+V121)</f>
        <v>0</v>
      </c>
      <c r="W131" s="484">
        <f t="shared" si="62"/>
        <v>0</v>
      </c>
      <c r="X131" s="484">
        <f t="shared" si="62"/>
        <v>0</v>
      </c>
      <c r="Y131" s="484">
        <f t="shared" si="62"/>
        <v>0</v>
      </c>
      <c r="Z131" s="484">
        <f t="shared" si="62"/>
        <v>0</v>
      </c>
      <c r="AA131" s="484">
        <f t="shared" si="62"/>
        <v>0</v>
      </c>
      <c r="AB131" s="484">
        <f t="shared" si="62"/>
        <v>0</v>
      </c>
      <c r="AC131" s="484">
        <f t="shared" si="62"/>
        <v>0</v>
      </c>
      <c r="AD131" s="484">
        <f t="shared" si="62"/>
        <v>0</v>
      </c>
      <c r="AE131" s="484">
        <f t="shared" si="62"/>
        <v>0</v>
      </c>
      <c r="AF131" s="484">
        <f t="shared" si="62"/>
        <v>0</v>
      </c>
      <c r="AG131" s="484">
        <f t="shared" si="62"/>
        <v>0</v>
      </c>
      <c r="AH131" s="484">
        <f t="shared" si="62"/>
        <v>0</v>
      </c>
    </row>
    <row r="132" spans="2:34" hidden="1" x14ac:dyDescent="0.2">
      <c r="B132" s="483"/>
      <c r="C132" s="482" t="s">
        <v>339</v>
      </c>
      <c r="D132" s="484">
        <f>IF(D125&gt;=0.5,0,D120+D121)</f>
        <v>0</v>
      </c>
      <c r="E132" s="484">
        <f t="shared" ref="E132:T132" si="63">IF(E125&gt;=0.5,0,E120+E121)</f>
        <v>0</v>
      </c>
      <c r="F132" s="484">
        <f t="shared" si="63"/>
        <v>0</v>
      </c>
      <c r="G132" s="484">
        <f t="shared" si="63"/>
        <v>0</v>
      </c>
      <c r="H132" s="484">
        <f t="shared" si="63"/>
        <v>0</v>
      </c>
      <c r="I132" s="484">
        <f t="shared" si="63"/>
        <v>0</v>
      </c>
      <c r="J132" s="484">
        <f t="shared" si="63"/>
        <v>0</v>
      </c>
      <c r="K132" s="484">
        <f t="shared" si="63"/>
        <v>0</v>
      </c>
      <c r="L132" s="484">
        <f t="shared" si="63"/>
        <v>0</v>
      </c>
      <c r="M132" s="484">
        <f t="shared" si="63"/>
        <v>0</v>
      </c>
      <c r="N132" s="484">
        <f t="shared" si="63"/>
        <v>0</v>
      </c>
      <c r="O132" s="484">
        <f t="shared" si="63"/>
        <v>0</v>
      </c>
      <c r="P132" s="484">
        <f t="shared" si="63"/>
        <v>0</v>
      </c>
      <c r="Q132" s="484">
        <f t="shared" si="63"/>
        <v>0</v>
      </c>
      <c r="R132" s="484">
        <f t="shared" si="63"/>
        <v>0</v>
      </c>
      <c r="S132" s="484">
        <f t="shared" si="63"/>
        <v>0</v>
      </c>
      <c r="T132" s="484">
        <f t="shared" si="63"/>
        <v>0</v>
      </c>
      <c r="U132" s="484">
        <f>IF(U125&gt;=0.5,0,U120+U121)</f>
        <v>0</v>
      </c>
      <c r="V132" s="484">
        <f t="shared" ref="V132:AH132" si="64">IF(V125&gt;=0.5,0,V120+V121)</f>
        <v>0</v>
      </c>
      <c r="W132" s="484">
        <f t="shared" si="64"/>
        <v>0</v>
      </c>
      <c r="X132" s="484">
        <f t="shared" si="64"/>
        <v>0</v>
      </c>
      <c r="Y132" s="484">
        <f t="shared" si="64"/>
        <v>0</v>
      </c>
      <c r="Z132" s="484">
        <f t="shared" si="64"/>
        <v>0</v>
      </c>
      <c r="AA132" s="484">
        <f t="shared" si="64"/>
        <v>0</v>
      </c>
      <c r="AB132" s="484">
        <f t="shared" si="64"/>
        <v>0</v>
      </c>
      <c r="AC132" s="484">
        <f t="shared" si="64"/>
        <v>0</v>
      </c>
      <c r="AD132" s="484">
        <f t="shared" si="64"/>
        <v>0</v>
      </c>
      <c r="AE132" s="484">
        <f t="shared" si="64"/>
        <v>0</v>
      </c>
      <c r="AF132" s="484">
        <f t="shared" si="64"/>
        <v>0</v>
      </c>
      <c r="AG132" s="484">
        <f t="shared" si="64"/>
        <v>0</v>
      </c>
      <c r="AH132" s="484">
        <f t="shared" si="64"/>
        <v>0</v>
      </c>
    </row>
    <row r="133" spans="2:34" hidden="1" x14ac:dyDescent="0.2">
      <c r="B133" s="483"/>
      <c r="C133" s="482"/>
    </row>
    <row r="134" spans="2:34" hidden="1" x14ac:dyDescent="0.2">
      <c r="B134" s="483"/>
      <c r="C134" s="485" t="s">
        <v>340</v>
      </c>
      <c r="D134" s="486">
        <f>IF(MAX(D118:D121,D127:D132)&gt;6,2,0)</f>
        <v>0</v>
      </c>
      <c r="E134" s="486">
        <f t="shared" ref="E134:AH134" si="65">IF(MAX(E118:E121,E127:E132)&gt;6,2,0)</f>
        <v>0</v>
      </c>
      <c r="F134" s="486">
        <f t="shared" si="65"/>
        <v>0</v>
      </c>
      <c r="G134" s="486">
        <f t="shared" si="65"/>
        <v>0</v>
      </c>
      <c r="H134" s="486">
        <f t="shared" si="65"/>
        <v>0</v>
      </c>
      <c r="I134" s="486">
        <f t="shared" si="65"/>
        <v>0</v>
      </c>
      <c r="J134" s="486">
        <f t="shared" si="65"/>
        <v>0</v>
      </c>
      <c r="K134" s="486">
        <f t="shared" si="65"/>
        <v>0</v>
      </c>
      <c r="L134" s="486">
        <f t="shared" si="65"/>
        <v>0</v>
      </c>
      <c r="M134" s="486">
        <f t="shared" si="65"/>
        <v>0</v>
      </c>
      <c r="N134" s="486">
        <f t="shared" si="65"/>
        <v>0</v>
      </c>
      <c r="O134" s="486">
        <f t="shared" si="65"/>
        <v>0</v>
      </c>
      <c r="P134" s="486">
        <f t="shared" si="65"/>
        <v>0</v>
      </c>
      <c r="Q134" s="486">
        <f t="shared" si="65"/>
        <v>0</v>
      </c>
      <c r="R134" s="486">
        <f t="shared" si="65"/>
        <v>0</v>
      </c>
      <c r="S134" s="486">
        <f t="shared" si="65"/>
        <v>0</v>
      </c>
      <c r="T134" s="486">
        <f t="shared" si="65"/>
        <v>0</v>
      </c>
      <c r="U134" s="486">
        <f t="shared" si="65"/>
        <v>0</v>
      </c>
      <c r="V134" s="486">
        <f t="shared" si="65"/>
        <v>0</v>
      </c>
      <c r="W134" s="486">
        <f t="shared" si="65"/>
        <v>0</v>
      </c>
      <c r="X134" s="486">
        <f t="shared" si="65"/>
        <v>0</v>
      </c>
      <c r="Y134" s="486">
        <f t="shared" si="65"/>
        <v>0</v>
      </c>
      <c r="Z134" s="486">
        <f t="shared" si="65"/>
        <v>0</v>
      </c>
      <c r="AA134" s="486">
        <f t="shared" si="65"/>
        <v>0</v>
      </c>
      <c r="AB134" s="486">
        <f t="shared" si="65"/>
        <v>0</v>
      </c>
      <c r="AC134" s="486">
        <f t="shared" si="65"/>
        <v>0</v>
      </c>
      <c r="AD134" s="486">
        <f t="shared" si="65"/>
        <v>0</v>
      </c>
      <c r="AE134" s="486">
        <f t="shared" si="65"/>
        <v>0</v>
      </c>
      <c r="AF134" s="486">
        <f t="shared" si="65"/>
        <v>0</v>
      </c>
      <c r="AG134" s="486">
        <f t="shared" si="65"/>
        <v>0</v>
      </c>
      <c r="AH134" s="486">
        <f t="shared" si="65"/>
        <v>0</v>
      </c>
    </row>
    <row r="135" spans="2:34" hidden="1" x14ac:dyDescent="0.2"/>
    <row r="136" spans="2:34" hidden="1" x14ac:dyDescent="0.2"/>
    <row r="137" spans="2:34" hidden="1" x14ac:dyDescent="0.2"/>
    <row r="138" spans="2:34" hidden="1" x14ac:dyDescent="0.2"/>
    <row r="139" spans="2:34" hidden="1" x14ac:dyDescent="0.2"/>
  </sheetData>
  <sheetProtection sheet="1" selectLockedCells="1"/>
  <mergeCells count="16">
    <mergeCell ref="AK31:AK35"/>
    <mergeCell ref="B36:C36"/>
    <mergeCell ref="B8:C8"/>
    <mergeCell ref="B9:C9"/>
    <mergeCell ref="B3:C4"/>
    <mergeCell ref="B5:C5"/>
    <mergeCell ref="B6:C6"/>
    <mergeCell ref="B7:C7"/>
    <mergeCell ref="AK27:AK30"/>
    <mergeCell ref="B10:C10"/>
    <mergeCell ref="B12:C12"/>
    <mergeCell ref="B13:C13"/>
    <mergeCell ref="C14:C17"/>
    <mergeCell ref="AK20:AK21"/>
    <mergeCell ref="AK22:AK26"/>
    <mergeCell ref="B11:C11"/>
  </mergeCells>
  <phoneticPr fontId="39" type="noConversion"/>
  <conditionalFormatting sqref="D36:AH36">
    <cfRule type="expression" dxfId="116" priority="250" stopIfTrue="1">
      <formula>(D$38=4)</formula>
    </cfRule>
  </conditionalFormatting>
  <conditionalFormatting sqref="D36:AH36">
    <cfRule type="expression" dxfId="115" priority="251" stopIfTrue="1">
      <formula>(D$38=1)</formula>
    </cfRule>
  </conditionalFormatting>
  <conditionalFormatting sqref="AF3:AH4">
    <cfRule type="expression" dxfId="114" priority="167" stopIfTrue="1">
      <formula>(AF$38=4)</formula>
    </cfRule>
  </conditionalFormatting>
  <conditionalFormatting sqref="AF3:AH4">
    <cfRule type="expression" dxfId="113" priority="166">
      <formula>(AF$38=1)</formula>
    </cfRule>
  </conditionalFormatting>
  <conditionalFormatting sqref="AF3:AH4">
    <cfRule type="expression" dxfId="112" priority="165">
      <formula>AND(AF$38=0,AF$3=TODAY())</formula>
    </cfRule>
  </conditionalFormatting>
  <conditionalFormatting sqref="AF20:AH35 AF5:AH12">
    <cfRule type="expression" dxfId="111" priority="158">
      <formula>(AF$38=1)</formula>
    </cfRule>
  </conditionalFormatting>
  <conditionalFormatting sqref="AF5:AH10">
    <cfRule type="expression" dxfId="110" priority="161">
      <formula>(AF106=3)</formula>
    </cfRule>
    <cfRule type="expression" dxfId="109" priority="162">
      <formula>(AF106=2)</formula>
    </cfRule>
  </conditionalFormatting>
  <conditionalFormatting sqref="AF13:AH13">
    <cfRule type="expression" dxfId="108" priority="159">
      <formula>(AF114=3)</formula>
    </cfRule>
    <cfRule type="expression" dxfId="107" priority="160">
      <formula>(AF114=2)</formula>
    </cfRule>
    <cfRule type="expression" dxfId="106" priority="163">
      <formula>(AF114=1)</formula>
    </cfRule>
  </conditionalFormatting>
  <conditionalFormatting sqref="AF5:AH12">
    <cfRule type="expression" dxfId="105" priority="164">
      <formula>OR(AND(AF106=1,AF89=0),AF89=1)</formula>
    </cfRule>
  </conditionalFormatting>
  <conditionalFormatting sqref="AF3:AH15 AF19:AH35 AF17:AH17">
    <cfRule type="expression" dxfId="104" priority="155" stopIfTrue="1">
      <formula>(AF$82=0)</formula>
    </cfRule>
  </conditionalFormatting>
  <conditionalFormatting sqref="D19:AE35 D3:AE4 D11:AE15 D5:I10 L5:P10 S5:W10 Y5:AD10 D17:AE17">
    <cfRule type="expression" dxfId="103" priority="120" stopIfTrue="1">
      <formula>(D$82=0)</formula>
    </cfRule>
  </conditionalFormatting>
  <conditionalFormatting sqref="D3:AE4">
    <cfRule type="expression" dxfId="102" priority="119">
      <formula>AND(D$38=0,D$3=TODAY())</formula>
    </cfRule>
  </conditionalFormatting>
  <conditionalFormatting sqref="D11:AE12 D5:I10 L5:P10 S5:W10 Y5:AD10">
    <cfRule type="expression" dxfId="101" priority="117">
      <formula>AND(OR(AND(D100=1,D90=0),D90=1),D$82=1)</formula>
    </cfRule>
  </conditionalFormatting>
  <conditionalFormatting sqref="D20:AE35 D3:AE4 D11:AE12 D5:I10 L5:P10 S5:W10 Y5:AD10">
    <cfRule type="expression" dxfId="100" priority="111">
      <formula>AND(D$38=1,D$82=1)</formula>
    </cfRule>
  </conditionalFormatting>
  <conditionalFormatting sqref="D5:I10 L5:P10 S5:W10 Y5:AD10">
    <cfRule type="expression" dxfId="99" priority="112">
      <formula>AND(D100=3,D$82=1)</formula>
    </cfRule>
    <cfRule type="expression" dxfId="98" priority="113">
      <formula>AND(D100=2,D$82=1)</formula>
    </cfRule>
  </conditionalFormatting>
  <conditionalFormatting sqref="D13:AE13">
    <cfRule type="expression" dxfId="97" priority="114">
      <formula>AND(D87=3,D$82=1)</formula>
    </cfRule>
    <cfRule type="expression" dxfId="96" priority="115">
      <formula>AND(D87=2,D$82=1)</formula>
    </cfRule>
    <cfRule type="expression" dxfId="95" priority="116">
      <formula>AND(D87=1,D$82=1)</formula>
    </cfRule>
  </conditionalFormatting>
  <conditionalFormatting sqref="D19:AH35 D3:AH4 D11:AH15 D5:I10 L5:P10 S5:W10 Y5:AD10 AF5:AH10 D17:AH17">
    <cfRule type="expression" dxfId="94" priority="109" stopIfTrue="1">
      <formula>(D$82=0)</formula>
    </cfRule>
  </conditionalFormatting>
  <conditionalFormatting sqref="D3:AH4">
    <cfRule type="expression" dxfId="93" priority="108">
      <formula>AND(D$38=0,D$3=TODAY())</formula>
    </cfRule>
  </conditionalFormatting>
  <conditionalFormatting sqref="D11:AH12 D5:I10 L5:P10 S5:W10 Y5:AD10 AF5:AH10">
    <cfRule type="expression" dxfId="92" priority="106">
      <formula>AND(OR(AND(D100=1,D90=0),D90=1),D$82=1)</formula>
    </cfRule>
  </conditionalFormatting>
  <conditionalFormatting sqref="D20:AH35 D3:AH4 D11:AH12 D5:I10 L5:P10 S5:W10 Y5:AD10 AF5:AH10">
    <cfRule type="expression" dxfId="91" priority="100">
      <formula>AND(D$38=1,D$82=1)</formula>
    </cfRule>
  </conditionalFormatting>
  <conditionalFormatting sqref="D5:I10 L5:P10 S5:W10 Y5:AD10 AF5:AH10">
    <cfRule type="expression" dxfId="90" priority="101">
      <formula>AND(D100=3,D$82=1)</formula>
    </cfRule>
    <cfRule type="expression" dxfId="89" priority="102">
      <formula>AND(D100=2,D$82=1)</formula>
    </cfRule>
  </conditionalFormatting>
  <conditionalFormatting sqref="D13:AH13">
    <cfRule type="expression" dxfId="88" priority="103">
      <formula>AND(D87=3,D$82=1)</formula>
    </cfRule>
    <cfRule type="expression" dxfId="87" priority="104">
      <formula>AND(D87=2,D$82=1)</formula>
    </cfRule>
    <cfRule type="expression" dxfId="86" priority="105">
      <formula>AND(D87=1,D$82=1)</formula>
    </cfRule>
  </conditionalFormatting>
  <conditionalFormatting sqref="X5:X10">
    <cfRule type="expression" dxfId="85" priority="75" stopIfTrue="1">
      <formula>(X$82=0)</formula>
    </cfRule>
  </conditionalFormatting>
  <conditionalFormatting sqref="X5:X10">
    <cfRule type="expression" dxfId="84" priority="74">
      <formula>AND(OR(AND(X100=1,X90=0),X90=1),X$82=1)</formula>
    </cfRule>
  </conditionalFormatting>
  <conditionalFormatting sqref="X5:X10">
    <cfRule type="expression" dxfId="83" priority="71">
      <formula>AND(X$38=1,X$82=1)</formula>
    </cfRule>
  </conditionalFormatting>
  <conditionalFormatting sqref="X5:X10">
    <cfRule type="expression" dxfId="82" priority="72">
      <formula>AND(X100=3,X$82=1)</formula>
    </cfRule>
    <cfRule type="expression" dxfId="81" priority="73">
      <formula>AND(X100=2,X$82=1)</formula>
    </cfRule>
  </conditionalFormatting>
  <conditionalFormatting sqref="X5:X10">
    <cfRule type="expression" dxfId="80" priority="70" stopIfTrue="1">
      <formula>(X$82=0)</formula>
    </cfRule>
  </conditionalFormatting>
  <conditionalFormatting sqref="X5:X10">
    <cfRule type="expression" dxfId="79" priority="69">
      <formula>AND(OR(AND(X100=1,X90=0),X90=1),X$82=1)</formula>
    </cfRule>
  </conditionalFormatting>
  <conditionalFormatting sqref="X5:X10">
    <cfRule type="expression" dxfId="78" priority="66">
      <formula>AND(X$38=1,X$82=1)</formula>
    </cfRule>
  </conditionalFormatting>
  <conditionalFormatting sqref="X5:X10">
    <cfRule type="expression" dxfId="77" priority="67">
      <formula>AND(X100=3,X$82=1)</formula>
    </cfRule>
    <cfRule type="expression" dxfId="76" priority="68">
      <formula>AND(X100=2,X$82=1)</formula>
    </cfRule>
  </conditionalFormatting>
  <conditionalFormatting sqref="AE5:AE10">
    <cfRule type="expression" dxfId="75" priority="65" stopIfTrue="1">
      <formula>(AE$82=0)</formula>
    </cfRule>
  </conditionalFormatting>
  <conditionalFormatting sqref="AE5:AE10">
    <cfRule type="expression" dxfId="74" priority="64">
      <formula>AND(OR(AND(AE100=1,AE90=0),AE90=1),AE$82=1)</formula>
    </cfRule>
  </conditionalFormatting>
  <conditionalFormatting sqref="AE5:AE10">
    <cfRule type="expression" dxfId="73" priority="61">
      <formula>AND(AE$38=1,AE$82=1)</formula>
    </cfRule>
  </conditionalFormatting>
  <conditionalFormatting sqref="AE5:AE10">
    <cfRule type="expression" dxfId="72" priority="62">
      <formula>AND(AE100=3,AE$82=1)</formula>
    </cfRule>
    <cfRule type="expression" dxfId="71" priority="63">
      <formula>AND(AE100=2,AE$82=1)</formula>
    </cfRule>
  </conditionalFormatting>
  <conditionalFormatting sqref="AE5:AE10">
    <cfRule type="expression" dxfId="70" priority="60" stopIfTrue="1">
      <formula>(AE$82=0)</formula>
    </cfRule>
  </conditionalFormatting>
  <conditionalFormatting sqref="AE5:AE10">
    <cfRule type="expression" dxfId="69" priority="59">
      <formula>AND(OR(AND(AE100=1,AE90=0),AE90=1),AE$82=1)</formula>
    </cfRule>
  </conditionalFormatting>
  <conditionalFormatting sqref="AE5:AE10">
    <cfRule type="expression" dxfId="68" priority="56">
      <formula>AND(AE$38=1,AE$82=1)</formula>
    </cfRule>
  </conditionalFormatting>
  <conditionalFormatting sqref="AE5:AE10">
    <cfRule type="expression" dxfId="67" priority="57">
      <formula>AND(AE100=3,AE$82=1)</formula>
    </cfRule>
    <cfRule type="expression" dxfId="66" priority="58">
      <formula>AND(AE100=2,AE$82=1)</formula>
    </cfRule>
  </conditionalFormatting>
  <conditionalFormatting sqref="AG5:AG10">
    <cfRule type="expression" dxfId="65" priority="55" stopIfTrue="1">
      <formula>(AG$82=0)</formula>
    </cfRule>
  </conditionalFormatting>
  <conditionalFormatting sqref="AG5:AG10">
    <cfRule type="expression" dxfId="64" priority="54">
      <formula>AND(OR(AND(AG100=1,AG90=0),AG90=1),AG$82=1)</formula>
    </cfRule>
  </conditionalFormatting>
  <conditionalFormatting sqref="AG5:AG10">
    <cfRule type="expression" dxfId="63" priority="51">
      <formula>AND(AG$38=1,AG$82=1)</formula>
    </cfRule>
  </conditionalFormatting>
  <conditionalFormatting sqref="AG5:AG10">
    <cfRule type="expression" dxfId="62" priority="52">
      <formula>AND(AG100=3,AG$82=1)</formula>
    </cfRule>
    <cfRule type="expression" dxfId="61" priority="53">
      <formula>AND(AG100=2,AG$82=1)</formula>
    </cfRule>
  </conditionalFormatting>
  <conditionalFormatting sqref="K5:K10">
    <cfRule type="expression" dxfId="60" priority="50" stopIfTrue="1">
      <formula>(K$82=0)</formula>
    </cfRule>
  </conditionalFormatting>
  <conditionalFormatting sqref="K5:K10">
    <cfRule type="expression" dxfId="59" priority="49">
      <formula>AND(OR(AND(K100=1,K90=0),K90=1),K$82=1)</formula>
    </cfRule>
  </conditionalFormatting>
  <conditionalFormatting sqref="K5:K10">
    <cfRule type="expression" dxfId="58" priority="46">
      <formula>AND(K$38=1,K$82=1)</formula>
    </cfRule>
  </conditionalFormatting>
  <conditionalFormatting sqref="K5:K10">
    <cfRule type="expression" dxfId="57" priority="47">
      <formula>AND(K100=3,K$82=1)</formula>
    </cfRule>
    <cfRule type="expression" dxfId="56" priority="48">
      <formula>AND(K100=2,K$82=1)</formula>
    </cfRule>
  </conditionalFormatting>
  <conditionalFormatting sqref="K5:K10">
    <cfRule type="expression" dxfId="55" priority="45" stopIfTrue="1">
      <formula>(K$82=0)</formula>
    </cfRule>
  </conditionalFormatting>
  <conditionalFormatting sqref="K5:K10">
    <cfRule type="expression" dxfId="54" priority="44">
      <formula>AND(OR(AND(K100=1,K90=0),K90=1),K$82=1)</formula>
    </cfRule>
  </conditionalFormatting>
  <conditionalFormatting sqref="K5:K10">
    <cfRule type="expression" dxfId="53" priority="41">
      <formula>AND(K$38=1,K$82=1)</formula>
    </cfRule>
  </conditionalFormatting>
  <conditionalFormatting sqref="K5:K10">
    <cfRule type="expression" dxfId="52" priority="42">
      <formula>AND(K100=3,K$82=1)</formula>
    </cfRule>
    <cfRule type="expression" dxfId="51" priority="43">
      <formula>AND(K100=2,K$82=1)</formula>
    </cfRule>
  </conditionalFormatting>
  <conditionalFormatting sqref="R5:R10">
    <cfRule type="expression" dxfId="50" priority="40" stopIfTrue="1">
      <formula>(R$82=0)</formula>
    </cfRule>
  </conditionalFormatting>
  <conditionalFormatting sqref="R5:R10">
    <cfRule type="expression" dxfId="49" priority="39">
      <formula>AND(OR(AND(R100=1,R90=0),R90=1),R$82=1)</formula>
    </cfRule>
  </conditionalFormatting>
  <conditionalFormatting sqref="R5:R10">
    <cfRule type="expression" dxfId="48" priority="36">
      <formula>AND(R$38=1,R$82=1)</formula>
    </cfRule>
  </conditionalFormatting>
  <conditionalFormatting sqref="R5:R10">
    <cfRule type="expression" dxfId="47" priority="37">
      <formula>AND(R100=3,R$82=1)</formula>
    </cfRule>
    <cfRule type="expression" dxfId="46" priority="38">
      <formula>AND(R100=2,R$82=1)</formula>
    </cfRule>
  </conditionalFormatting>
  <conditionalFormatting sqref="R5:R10">
    <cfRule type="expression" dxfId="45" priority="35" stopIfTrue="1">
      <formula>(R$82=0)</formula>
    </cfRule>
  </conditionalFormatting>
  <conditionalFormatting sqref="R5:R10">
    <cfRule type="expression" dxfId="44" priority="34">
      <formula>AND(OR(AND(R100=1,R90=0),R90=1),R$82=1)</formula>
    </cfRule>
  </conditionalFormatting>
  <conditionalFormatting sqref="R5:R10">
    <cfRule type="expression" dxfId="43" priority="31">
      <formula>AND(R$38=1,R$82=1)</formula>
    </cfRule>
  </conditionalFormatting>
  <conditionalFormatting sqref="R5:R10">
    <cfRule type="expression" dxfId="42" priority="32">
      <formula>AND(R100=3,R$82=1)</formula>
    </cfRule>
    <cfRule type="expression" dxfId="41" priority="33">
      <formula>AND(R100=2,R$82=1)</formula>
    </cfRule>
  </conditionalFormatting>
  <conditionalFormatting sqref="J5:J10">
    <cfRule type="expression" dxfId="40" priority="30" stopIfTrue="1">
      <formula>(J$82=0)</formula>
    </cfRule>
  </conditionalFormatting>
  <conditionalFormatting sqref="J5:J10">
    <cfRule type="expression" dxfId="39" priority="29">
      <formula>AND(OR(AND(J100=1,J90=0),J90=1),J$82=1)</formula>
    </cfRule>
  </conditionalFormatting>
  <conditionalFormatting sqref="J5:J10">
    <cfRule type="expression" dxfId="38" priority="26">
      <formula>AND(J$38=1,J$82=1)</formula>
    </cfRule>
  </conditionalFormatting>
  <conditionalFormatting sqref="J5:J10">
    <cfRule type="expression" dxfId="37" priority="27">
      <formula>AND(J100=3,J$82=1)</formula>
    </cfRule>
    <cfRule type="expression" dxfId="36" priority="28">
      <formula>AND(J100=2,J$82=1)</formula>
    </cfRule>
  </conditionalFormatting>
  <conditionalFormatting sqref="J5:J10">
    <cfRule type="expression" dxfId="35" priority="25" stopIfTrue="1">
      <formula>(J$82=0)</formula>
    </cfRule>
  </conditionalFormatting>
  <conditionalFormatting sqref="J5:J10">
    <cfRule type="expression" dxfId="34" priority="24">
      <formula>AND(OR(AND(J100=1,J90=0),J90=1),J$82=1)</formula>
    </cfRule>
  </conditionalFormatting>
  <conditionalFormatting sqref="J5:J10">
    <cfRule type="expression" dxfId="33" priority="21">
      <formula>AND(J$38=1,J$82=1)</formula>
    </cfRule>
  </conditionalFormatting>
  <conditionalFormatting sqref="J5:J10">
    <cfRule type="expression" dxfId="32" priority="22">
      <formula>AND(J100=3,J$82=1)</formula>
    </cfRule>
    <cfRule type="expression" dxfId="31" priority="23">
      <formula>AND(J100=2,J$82=1)</formula>
    </cfRule>
  </conditionalFormatting>
  <conditionalFormatting sqref="Q5:Q10">
    <cfRule type="expression" dxfId="30" priority="20" stopIfTrue="1">
      <formula>(Q$82=0)</formula>
    </cfRule>
  </conditionalFormatting>
  <conditionalFormatting sqref="Q5:Q10">
    <cfRule type="expression" dxfId="29" priority="19">
      <formula>AND(OR(AND(Q100=1,Q90=0),Q90=1),Q$82=1)</formula>
    </cfRule>
  </conditionalFormatting>
  <conditionalFormatting sqref="Q5:Q10">
    <cfRule type="expression" dxfId="28" priority="16">
      <formula>AND(Q$38=1,Q$82=1)</formula>
    </cfRule>
  </conditionalFormatting>
  <conditionalFormatting sqref="Q5:Q10">
    <cfRule type="expression" dxfId="27" priority="17">
      <formula>AND(Q100=3,Q$82=1)</formula>
    </cfRule>
    <cfRule type="expression" dxfId="26" priority="18">
      <formula>AND(Q100=2,Q$82=1)</formula>
    </cfRule>
  </conditionalFormatting>
  <conditionalFormatting sqref="Q5:Q10">
    <cfRule type="expression" dxfId="25" priority="15" stopIfTrue="1">
      <formula>(Q$82=0)</formula>
    </cfRule>
  </conditionalFormatting>
  <conditionalFormatting sqref="Q5:Q10">
    <cfRule type="expression" dxfId="24" priority="14">
      <formula>AND(OR(AND(Q100=1,Q90=0),Q90=1),Q$82=1)</formula>
    </cfRule>
  </conditionalFormatting>
  <conditionalFormatting sqref="Q5:Q10">
    <cfRule type="expression" dxfId="23" priority="11">
      <formula>AND(Q$38=1,Q$82=1)</formula>
    </cfRule>
  </conditionalFormatting>
  <conditionalFormatting sqref="Q5:Q10">
    <cfRule type="expression" dxfId="22" priority="12">
      <formula>AND(Q100=3,Q$82=1)</formula>
    </cfRule>
    <cfRule type="expression" dxfId="21" priority="13">
      <formula>AND(Q100=2,Q$82=1)</formula>
    </cfRule>
  </conditionalFormatting>
  <conditionalFormatting sqref="AF5:AF10">
    <cfRule type="expression" dxfId="20" priority="10" stopIfTrue="1">
      <formula>(AF$82=0)</formula>
    </cfRule>
  </conditionalFormatting>
  <conditionalFormatting sqref="AF5:AF10">
    <cfRule type="expression" dxfId="19" priority="9">
      <formula>AND(OR(AND(AF100=1,AF90=0),AF90=1),AF$82=1)</formula>
    </cfRule>
  </conditionalFormatting>
  <conditionalFormatting sqref="AF5:AF10">
    <cfRule type="expression" dxfId="18" priority="6">
      <formula>AND(AF$38=1,AF$82=1)</formula>
    </cfRule>
  </conditionalFormatting>
  <conditionalFormatting sqref="AF5:AF10">
    <cfRule type="expression" dxfId="17" priority="7">
      <formula>AND(AF100=3,AF$82=1)</formula>
    </cfRule>
    <cfRule type="expression" dxfId="16" priority="8">
      <formula>AND(AF100=2,AF$82=1)</formula>
    </cfRule>
  </conditionalFormatting>
  <conditionalFormatting sqref="D18:AH18">
    <cfRule type="expression" dxfId="15" priority="5" stopIfTrue="1">
      <formula>(D$82=0)</formula>
    </cfRule>
  </conditionalFormatting>
  <conditionalFormatting sqref="D18:AH18">
    <cfRule type="expression" dxfId="14" priority="3">
      <formula>(D18=C18)</formula>
    </cfRule>
    <cfRule type="expression" dxfId="13" priority="4">
      <formula>(D18&lt;-100)</formula>
    </cfRule>
  </conditionalFormatting>
  <conditionalFormatting sqref="D16:AH16">
    <cfRule type="expression" dxfId="12" priority="2" stopIfTrue="1">
      <formula>(D$82=0)</formula>
    </cfRule>
  </conditionalFormatting>
  <conditionalFormatting sqref="D16:AH16">
    <cfRule type="cellIs" dxfId="11" priority="1" operator="greaterThan">
      <formula>HT_NAZ</formula>
    </cfRule>
  </conditionalFormatting>
  <dataValidations count="1">
    <dataValidation type="time" allowBlank="1" showInputMessage="1" showErrorMessage="1" sqref="D5:AH12" xr:uid="{5A1E3354-2320-4D4D-AF83-56C256B4F4E4}">
      <formula1>0</formula1>
      <formula2>0.999305555555556</formula2>
    </dataValidation>
  </dataValidations>
  <printOptions horizontalCentered="1" verticalCentered="1"/>
  <pageMargins left="0.19685039370078741" right="0.19685039370078741" top="0.39370078740157483" bottom="0.19685039370078741" header="0.31496062992125984" footer="0.19685039370078741"/>
  <pageSetup paperSize="9" scale="53" orientation="landscape" horizontalDpi="4294967292" r:id="rId1"/>
  <headerFooter alignWithMargins="0">
    <oddHeader>&amp;C&amp;12Monatsabrechnung   &amp;A</oddHeader>
    <oddFooter>&amp;C&amp;12&amp;D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6">
    <tabColor rgb="FFFF0000"/>
    <pageSetUpPr autoPageBreaks="0" fitToPage="1"/>
  </sheetPr>
  <dimension ref="A1:AI102"/>
  <sheetViews>
    <sheetView showGridLines="0" topLeftCell="B1" zoomScale="75" workbookViewId="0">
      <selection activeCell="C22" sqref="C22"/>
    </sheetView>
  </sheetViews>
  <sheetFormatPr baseColWidth="10" defaultRowHeight="12.75" x14ac:dyDescent="0.2"/>
  <cols>
    <col min="1" max="1" width="5.140625" hidden="1" customWidth="1"/>
    <col min="2" max="2" width="24.28515625" customWidth="1"/>
    <col min="3" max="4" width="10.42578125" customWidth="1"/>
    <col min="5" max="5" width="13" hidden="1" customWidth="1"/>
    <col min="6" max="19" width="10.42578125" customWidth="1"/>
    <col min="20" max="20" width="13.5703125" hidden="1" customWidth="1"/>
    <col min="21" max="21" width="13.85546875" customWidth="1"/>
    <col min="22" max="23" width="10.42578125" customWidth="1"/>
    <col min="24" max="25" width="10.28515625" customWidth="1"/>
    <col min="26" max="26" width="11.42578125" style="273"/>
    <col min="27" max="27" width="13.85546875" hidden="1" customWidth="1"/>
    <col min="28" max="35" width="11.42578125" style="273"/>
  </cols>
  <sheetData>
    <row r="1" spans="1:35" s="4" customFormat="1" ht="25.7" customHeight="1" thickBot="1" x14ac:dyDescent="0.25">
      <c r="A1" s="1"/>
      <c r="B1" s="267" t="s">
        <v>19</v>
      </c>
      <c r="C1" s="228">
        <f>SL_Jahr</f>
        <v>2024</v>
      </c>
      <c r="D1" s="229" t="s">
        <v>8</v>
      </c>
      <c r="E1" s="832">
        <f>SL_Gemeinde</f>
        <v>0</v>
      </c>
      <c r="F1" s="832"/>
      <c r="G1" s="832"/>
      <c r="H1" s="832"/>
      <c r="I1" s="832"/>
      <c r="J1" s="832"/>
      <c r="K1" s="832"/>
      <c r="L1" s="833"/>
      <c r="M1" s="229" t="s">
        <v>110</v>
      </c>
      <c r="N1" s="832">
        <f>SL_Schule</f>
        <v>0</v>
      </c>
      <c r="O1" s="832"/>
      <c r="P1" s="832"/>
      <c r="Q1" s="832"/>
      <c r="R1" s="832"/>
      <c r="S1" s="832"/>
      <c r="T1" s="150"/>
      <c r="U1" s="150"/>
      <c r="V1" s="150"/>
      <c r="W1" s="835" t="str">
        <f>Zerf_Version</f>
        <v>Version VSA 5.05</v>
      </c>
      <c r="X1" s="836"/>
      <c r="Y1" s="837"/>
      <c r="Z1" s="272"/>
      <c r="AA1" s="1"/>
      <c r="AB1" s="273"/>
      <c r="AC1" s="273"/>
      <c r="AD1" s="273"/>
      <c r="AE1" s="273"/>
      <c r="AF1" s="273"/>
      <c r="AG1" s="274"/>
      <c r="AH1" s="274"/>
      <c r="AI1" s="274"/>
    </row>
    <row r="2" spans="1:35" s="3" customFormat="1" ht="27" customHeight="1" thickBot="1" x14ac:dyDescent="0.25">
      <c r="B2" s="268" t="s">
        <v>127</v>
      </c>
      <c r="C2" s="265">
        <f>SL_BG_Durch</f>
        <v>100</v>
      </c>
      <c r="D2" s="237" t="s">
        <v>45</v>
      </c>
      <c r="E2" s="834">
        <f>SL_Name</f>
        <v>0</v>
      </c>
      <c r="F2" s="834"/>
      <c r="G2" s="834"/>
      <c r="H2" s="834"/>
      <c r="I2" s="834"/>
      <c r="J2" s="834"/>
      <c r="K2" s="834"/>
      <c r="L2" s="834"/>
      <c r="M2" s="239"/>
      <c r="N2" s="239"/>
      <c r="O2" s="239"/>
      <c r="P2" s="239"/>
      <c r="Q2" s="239"/>
      <c r="R2" s="240"/>
      <c r="S2" s="241"/>
      <c r="T2" s="242"/>
      <c r="U2" s="242"/>
      <c r="V2" s="242"/>
      <c r="W2" s="242"/>
      <c r="X2" s="242"/>
      <c r="Y2" s="243"/>
      <c r="Z2" s="272"/>
      <c r="AA2" s="1"/>
      <c r="AB2" s="273"/>
      <c r="AC2" s="273"/>
      <c r="AD2" s="273"/>
      <c r="AE2" s="273"/>
      <c r="AF2" s="273"/>
      <c r="AG2" s="275"/>
      <c r="AH2" s="275"/>
      <c r="AI2" s="275"/>
    </row>
    <row r="3" spans="1:35" ht="18.75" hidden="1" customHeight="1" thickBot="1" x14ac:dyDescent="0.25">
      <c r="B3" s="271"/>
      <c r="C3" s="139">
        <v>20</v>
      </c>
      <c r="D3" s="139">
        <v>21</v>
      </c>
      <c r="E3" s="139">
        <v>1</v>
      </c>
      <c r="F3" s="139">
        <v>22</v>
      </c>
      <c r="G3" s="139">
        <v>23</v>
      </c>
      <c r="H3" s="139">
        <v>24</v>
      </c>
      <c r="I3" s="139">
        <v>25</v>
      </c>
      <c r="J3" s="139">
        <v>26</v>
      </c>
      <c r="K3" s="139">
        <v>27</v>
      </c>
      <c r="L3" s="139">
        <v>28</v>
      </c>
      <c r="M3" s="139">
        <v>29</v>
      </c>
      <c r="N3" s="139">
        <v>30</v>
      </c>
      <c r="O3" s="139">
        <v>31</v>
      </c>
      <c r="P3" s="139">
        <v>32</v>
      </c>
      <c r="Q3" s="139">
        <v>33</v>
      </c>
      <c r="R3" s="139">
        <v>34</v>
      </c>
      <c r="S3" s="139">
        <v>35</v>
      </c>
      <c r="T3" s="139">
        <v>1</v>
      </c>
      <c r="U3" s="139">
        <v>18</v>
      </c>
      <c r="V3" s="139">
        <v>15</v>
      </c>
      <c r="W3" s="139">
        <v>14</v>
      </c>
      <c r="X3" s="75"/>
      <c r="Y3" s="76"/>
      <c r="Z3" s="272"/>
      <c r="AA3" s="1"/>
    </row>
    <row r="4" spans="1:35" s="8" customFormat="1" ht="223.5" customHeight="1" thickBot="1" x14ac:dyDescent="0.25">
      <c r="B4" s="714"/>
      <c r="C4" s="715" t="str">
        <f>B_Ferien</f>
        <v>Ferien</v>
      </c>
      <c r="D4" s="715" t="str">
        <f>B_KompAZ</f>
        <v>Kompensation Arbeitstage</v>
      </c>
      <c r="E4" s="715"/>
      <c r="F4" s="715" t="str">
        <f>B_Arzt</f>
        <v>Arztbesuch</v>
      </c>
      <c r="G4" s="715" t="str">
        <f>B_Krank</f>
        <v>Krankheit</v>
      </c>
      <c r="H4" s="715" t="str">
        <f>B_BU</f>
        <v>Berufsunfall</v>
      </c>
      <c r="I4" s="715" t="str">
        <f>B_NBU</f>
        <v>Nichtberufsunfall</v>
      </c>
      <c r="J4" s="715" t="str">
        <f>B_MilZiv</f>
        <v>Militär / Zivilschutz</v>
      </c>
      <c r="K4" s="715" t="str">
        <f>B_UUB</f>
        <v>Unbezahlter Urlaub</v>
      </c>
      <c r="L4" s="715" t="str">
        <f>B_UB</f>
        <v>Bezahlter Urlaub</v>
      </c>
      <c r="M4" s="715" t="str">
        <f>B_NebenB</f>
        <v>Nebenbeschäftigung</v>
      </c>
      <c r="N4" s="715" t="str">
        <f>B_DAG</f>
        <v>D A G</v>
      </c>
      <c r="O4" s="715" t="str">
        <f>B_Divers</f>
        <v>Diverses</v>
      </c>
      <c r="P4" s="715" t="str">
        <f>B_FamPersErg</f>
        <v>Fam./pers. Ereignisse</v>
      </c>
      <c r="Q4" s="715" t="str">
        <f>B_FZ1</f>
        <v>freie Zeile 1</v>
      </c>
      <c r="R4" s="715" t="str">
        <f>B_FZ2</f>
        <v>freie Zeile 2</v>
      </c>
      <c r="S4" s="715" t="str">
        <f>B_WB</f>
        <v>Weiterbildung</v>
      </c>
      <c r="T4" s="715"/>
      <c r="U4" s="715" t="str">
        <f>B_AZSaldo</f>
        <v>AZ - Saldo</v>
      </c>
      <c r="V4" s="716" t="str">
        <f>B_NettoSollAZ</f>
        <v>Netto-SOLL-Arbeitszeit</v>
      </c>
      <c r="W4" s="717" t="str">
        <f>B_TotalAZist</f>
        <v>Total Arbeitszeit (IST)</v>
      </c>
      <c r="X4" s="718" t="s">
        <v>20</v>
      </c>
      <c r="Y4" s="719" t="s">
        <v>228</v>
      </c>
      <c r="Z4" s="276"/>
      <c r="AA4" s="730"/>
      <c r="AB4" s="277"/>
      <c r="AC4" s="273"/>
      <c r="AD4" s="277"/>
      <c r="AE4" s="277"/>
      <c r="AF4" s="277"/>
      <c r="AG4" s="277"/>
      <c r="AH4" s="277"/>
      <c r="AI4" s="277"/>
    </row>
    <row r="5" spans="1:35" s="8" customFormat="1" ht="12" hidden="1" customHeight="1" thickBot="1" x14ac:dyDescent="0.25">
      <c r="B5" s="707"/>
      <c r="C5" s="708"/>
      <c r="D5" s="708"/>
      <c r="E5" s="708"/>
      <c r="F5" s="708"/>
      <c r="G5" s="708"/>
      <c r="H5" s="708"/>
      <c r="I5" s="708"/>
      <c r="J5" s="708"/>
      <c r="K5" s="708"/>
      <c r="L5" s="708"/>
      <c r="M5" s="708"/>
      <c r="N5" s="708"/>
      <c r="O5" s="708"/>
      <c r="P5" s="708"/>
      <c r="Q5" s="708"/>
      <c r="R5" s="708"/>
      <c r="S5" s="708"/>
      <c r="T5" s="708"/>
      <c r="U5" s="709"/>
      <c r="V5" s="710"/>
      <c r="W5" s="711"/>
      <c r="X5" s="712"/>
      <c r="Y5" s="713"/>
      <c r="Z5" s="276"/>
      <c r="AA5" s="730"/>
      <c r="AB5" s="277"/>
      <c r="AC5" s="273"/>
      <c r="AD5" s="277"/>
      <c r="AE5" s="277"/>
      <c r="AF5" s="277"/>
      <c r="AG5" s="277"/>
      <c r="AH5" s="277"/>
      <c r="AI5" s="277"/>
    </row>
    <row r="6" spans="1:35" ht="30.75" customHeight="1" x14ac:dyDescent="0.2">
      <c r="B6" s="720" t="s">
        <v>384</v>
      </c>
      <c r="C6" s="721">
        <f>Basisblatt!H24</f>
        <v>0</v>
      </c>
      <c r="D6" s="722">
        <f>Basisblatt!H28</f>
        <v>0</v>
      </c>
      <c r="E6" s="723"/>
      <c r="F6" s="726"/>
      <c r="G6" s="727"/>
      <c r="H6" s="727"/>
      <c r="I6" s="727"/>
      <c r="J6" s="728"/>
      <c r="K6" s="721">
        <f>Basisblatt!H26</f>
        <v>0</v>
      </c>
      <c r="L6" s="721">
        <f>Basisblatt!H27</f>
        <v>0</v>
      </c>
      <c r="M6" s="721">
        <f>VLOOKUP(M3,VSA_Uebertrag,3)</f>
        <v>0</v>
      </c>
      <c r="N6" s="721">
        <f>Basisblatt!H25</f>
        <v>0</v>
      </c>
      <c r="O6" s="726"/>
      <c r="P6" s="727"/>
      <c r="Q6" s="727"/>
      <c r="R6" s="727"/>
      <c r="S6" s="728"/>
      <c r="T6" s="724"/>
      <c r="U6" s="721">
        <f>Basisblatt!H23</f>
        <v>0</v>
      </c>
      <c r="V6" s="726"/>
      <c r="W6" s="729"/>
      <c r="X6" s="723"/>
      <c r="Y6" s="725">
        <f>V21</f>
        <v>2097</v>
      </c>
      <c r="Z6" s="272"/>
      <c r="AA6" s="731">
        <f>Y6</f>
        <v>2097</v>
      </c>
      <c r="AB6" s="278"/>
    </row>
    <row r="7" spans="1:35" ht="23.25" customHeight="1" x14ac:dyDescent="0.2">
      <c r="A7">
        <v>1</v>
      </c>
      <c r="B7" s="348" t="s">
        <v>22</v>
      </c>
      <c r="C7" s="663">
        <f t="shared" ref="C7:L18" si="0">VLOOKUP(C$3,VSA_Summen,$A7+2)</f>
        <v>0</v>
      </c>
      <c r="D7" s="706">
        <f t="shared" si="0"/>
        <v>0</v>
      </c>
      <c r="E7" s="664"/>
      <c r="F7" s="663">
        <f t="shared" si="0"/>
        <v>0</v>
      </c>
      <c r="G7" s="663">
        <f t="shared" si="0"/>
        <v>0</v>
      </c>
      <c r="H7" s="663">
        <f t="shared" si="0"/>
        <v>0</v>
      </c>
      <c r="I7" s="663">
        <f t="shared" si="0"/>
        <v>0</v>
      </c>
      <c r="J7" s="663">
        <f t="shared" si="0"/>
        <v>0</v>
      </c>
      <c r="K7" s="663">
        <f t="shared" si="0"/>
        <v>0</v>
      </c>
      <c r="L7" s="663">
        <f t="shared" si="0"/>
        <v>0</v>
      </c>
      <c r="M7" s="663">
        <f t="shared" ref="M7:W18" si="1">VLOOKUP(M$3,VSA_Summen,$A7+2)</f>
        <v>0</v>
      </c>
      <c r="N7" s="663">
        <f t="shared" si="1"/>
        <v>0</v>
      </c>
      <c r="O7" s="663">
        <f t="shared" si="1"/>
        <v>0</v>
      </c>
      <c r="P7" s="663">
        <f t="shared" si="1"/>
        <v>0</v>
      </c>
      <c r="Q7" s="663">
        <f t="shared" si="1"/>
        <v>0</v>
      </c>
      <c r="R7" s="663">
        <f t="shared" si="1"/>
        <v>0</v>
      </c>
      <c r="S7" s="663">
        <f t="shared" si="1"/>
        <v>0</v>
      </c>
      <c r="T7" s="663"/>
      <c r="U7" s="663">
        <f t="shared" ca="1" si="1"/>
        <v>-50.4</v>
      </c>
      <c r="V7" s="665">
        <f t="shared" si="1"/>
        <v>176.40000000000006</v>
      </c>
      <c r="W7" s="666">
        <f t="shared" si="1"/>
        <v>0</v>
      </c>
      <c r="X7" s="667">
        <f t="shared" ref="X7:X18" si="2">IF(W7=0,0,W7-V7)</f>
        <v>0</v>
      </c>
      <c r="Y7" s="668">
        <f>IF(AA7=AA6,0,AA7)</f>
        <v>0</v>
      </c>
      <c r="AA7" s="731">
        <f>$Y$6-SUM($W$7:W7)</f>
        <v>2097</v>
      </c>
      <c r="AB7" s="278"/>
    </row>
    <row r="8" spans="1:35" ht="24.75" customHeight="1" x14ac:dyDescent="0.2">
      <c r="A8">
        <v>2</v>
      </c>
      <c r="B8" s="348" t="s">
        <v>23</v>
      </c>
      <c r="C8" s="663">
        <f t="shared" si="0"/>
        <v>0</v>
      </c>
      <c r="D8" s="706">
        <f t="shared" si="0"/>
        <v>0</v>
      </c>
      <c r="E8" s="664"/>
      <c r="F8" s="663">
        <f t="shared" si="0"/>
        <v>0</v>
      </c>
      <c r="G8" s="663">
        <f t="shared" si="0"/>
        <v>0</v>
      </c>
      <c r="H8" s="663">
        <f t="shared" si="0"/>
        <v>0</v>
      </c>
      <c r="I8" s="663">
        <f t="shared" si="0"/>
        <v>0</v>
      </c>
      <c r="J8" s="663">
        <f t="shared" si="0"/>
        <v>0</v>
      </c>
      <c r="K8" s="663">
        <f t="shared" si="0"/>
        <v>0</v>
      </c>
      <c r="L8" s="663">
        <f t="shared" si="0"/>
        <v>0</v>
      </c>
      <c r="M8" s="663">
        <f t="shared" si="1"/>
        <v>0</v>
      </c>
      <c r="N8" s="663">
        <f t="shared" si="1"/>
        <v>0</v>
      </c>
      <c r="O8" s="663">
        <f t="shared" si="1"/>
        <v>0</v>
      </c>
      <c r="P8" s="663">
        <f t="shared" si="1"/>
        <v>0</v>
      </c>
      <c r="Q8" s="663">
        <f t="shared" si="1"/>
        <v>0</v>
      </c>
      <c r="R8" s="663">
        <f t="shared" si="1"/>
        <v>0</v>
      </c>
      <c r="S8" s="663">
        <f t="shared" si="1"/>
        <v>0</v>
      </c>
      <c r="T8" s="663"/>
      <c r="U8" s="663">
        <f t="shared" ca="1" si="1"/>
        <v>-50.4</v>
      </c>
      <c r="V8" s="665">
        <f t="shared" si="1"/>
        <v>168.00000000000006</v>
      </c>
      <c r="W8" s="666">
        <f t="shared" si="1"/>
        <v>0</v>
      </c>
      <c r="X8" s="667">
        <f t="shared" si="2"/>
        <v>0</v>
      </c>
      <c r="Y8" s="668">
        <f>IF(AA8=AA7,0,AA8)</f>
        <v>0</v>
      </c>
      <c r="AA8" s="731">
        <f>$Y$6-SUM($W$7:W8)</f>
        <v>2097</v>
      </c>
      <c r="AB8" s="278"/>
    </row>
    <row r="9" spans="1:35" ht="24.75" customHeight="1" x14ac:dyDescent="0.2">
      <c r="A9">
        <v>3</v>
      </c>
      <c r="B9" s="348" t="s">
        <v>24</v>
      </c>
      <c r="C9" s="663">
        <f t="shared" si="0"/>
        <v>0</v>
      </c>
      <c r="D9" s="706">
        <f t="shared" si="0"/>
        <v>0</v>
      </c>
      <c r="E9" s="664"/>
      <c r="F9" s="663">
        <f t="shared" si="0"/>
        <v>0</v>
      </c>
      <c r="G9" s="663">
        <f t="shared" si="0"/>
        <v>0</v>
      </c>
      <c r="H9" s="663">
        <f t="shared" si="0"/>
        <v>0</v>
      </c>
      <c r="I9" s="663">
        <f t="shared" si="0"/>
        <v>0</v>
      </c>
      <c r="J9" s="663">
        <f t="shared" si="0"/>
        <v>0</v>
      </c>
      <c r="K9" s="663">
        <f t="shared" si="0"/>
        <v>0</v>
      </c>
      <c r="L9" s="663">
        <f t="shared" si="0"/>
        <v>0</v>
      </c>
      <c r="M9" s="663">
        <f t="shared" si="1"/>
        <v>0</v>
      </c>
      <c r="N9" s="663">
        <f t="shared" si="1"/>
        <v>0</v>
      </c>
      <c r="O9" s="663">
        <f t="shared" si="1"/>
        <v>0</v>
      </c>
      <c r="P9" s="663">
        <f t="shared" si="1"/>
        <v>0</v>
      </c>
      <c r="Q9" s="663">
        <f t="shared" si="1"/>
        <v>0</v>
      </c>
      <c r="R9" s="663">
        <f t="shared" si="1"/>
        <v>0</v>
      </c>
      <c r="S9" s="663">
        <f t="shared" si="1"/>
        <v>0</v>
      </c>
      <c r="T9" s="663"/>
      <c r="U9" s="663">
        <f t="shared" ca="1" si="1"/>
        <v>-50.4</v>
      </c>
      <c r="V9" s="665">
        <f t="shared" si="1"/>
        <v>165.60000000000005</v>
      </c>
      <c r="W9" s="666">
        <f t="shared" si="1"/>
        <v>0</v>
      </c>
      <c r="X9" s="667">
        <f t="shared" si="2"/>
        <v>0</v>
      </c>
      <c r="Y9" s="668">
        <f t="shared" ref="Y9:Y18" si="3">IF(AA9=AA8,0,AA9)</f>
        <v>0</v>
      </c>
      <c r="AA9" s="731">
        <f>$Y$6-SUM($W$7:W9)</f>
        <v>2097</v>
      </c>
      <c r="AB9" s="278"/>
    </row>
    <row r="10" spans="1:35" ht="24.75" customHeight="1" x14ac:dyDescent="0.2">
      <c r="A10">
        <v>4</v>
      </c>
      <c r="B10" s="348" t="s">
        <v>25</v>
      </c>
      <c r="C10" s="663">
        <f t="shared" si="0"/>
        <v>0</v>
      </c>
      <c r="D10" s="706">
        <f t="shared" si="0"/>
        <v>0</v>
      </c>
      <c r="E10" s="664"/>
      <c r="F10" s="663">
        <f t="shared" si="0"/>
        <v>0</v>
      </c>
      <c r="G10" s="663">
        <f t="shared" si="0"/>
        <v>0</v>
      </c>
      <c r="H10" s="663">
        <f t="shared" si="0"/>
        <v>0</v>
      </c>
      <c r="I10" s="663">
        <f t="shared" si="0"/>
        <v>0</v>
      </c>
      <c r="J10" s="663">
        <f t="shared" si="0"/>
        <v>0</v>
      </c>
      <c r="K10" s="663">
        <f t="shared" si="0"/>
        <v>0</v>
      </c>
      <c r="L10" s="663">
        <f t="shared" si="0"/>
        <v>0</v>
      </c>
      <c r="M10" s="663">
        <f t="shared" si="1"/>
        <v>0</v>
      </c>
      <c r="N10" s="663">
        <f t="shared" si="1"/>
        <v>0</v>
      </c>
      <c r="O10" s="663">
        <f t="shared" si="1"/>
        <v>0</v>
      </c>
      <c r="P10" s="663">
        <f t="shared" si="1"/>
        <v>0</v>
      </c>
      <c r="Q10" s="663">
        <f t="shared" si="1"/>
        <v>0</v>
      </c>
      <c r="R10" s="663">
        <f t="shared" si="1"/>
        <v>0</v>
      </c>
      <c r="S10" s="663">
        <f t="shared" si="1"/>
        <v>0</v>
      </c>
      <c r="T10" s="663"/>
      <c r="U10" s="663">
        <f t="shared" ca="1" si="1"/>
        <v>-50.4</v>
      </c>
      <c r="V10" s="665">
        <f t="shared" si="1"/>
        <v>176.40000000000006</v>
      </c>
      <c r="W10" s="666">
        <f t="shared" si="1"/>
        <v>0</v>
      </c>
      <c r="X10" s="667">
        <f t="shared" si="2"/>
        <v>0</v>
      </c>
      <c r="Y10" s="668">
        <f t="shared" si="3"/>
        <v>0</v>
      </c>
      <c r="AA10" s="731">
        <f>$Y$6-SUM($W$7:W10)</f>
        <v>2097</v>
      </c>
      <c r="AB10" s="278"/>
    </row>
    <row r="11" spans="1:35" ht="24.75" customHeight="1" x14ac:dyDescent="0.2">
      <c r="A11">
        <v>5</v>
      </c>
      <c r="B11" s="348" t="s">
        <v>26</v>
      </c>
      <c r="C11" s="663">
        <f t="shared" si="0"/>
        <v>0</v>
      </c>
      <c r="D11" s="706">
        <f t="shared" si="0"/>
        <v>0</v>
      </c>
      <c r="E11" s="664"/>
      <c r="F11" s="663">
        <f t="shared" si="0"/>
        <v>0</v>
      </c>
      <c r="G11" s="663">
        <f t="shared" si="0"/>
        <v>0</v>
      </c>
      <c r="H11" s="663">
        <f t="shared" si="0"/>
        <v>0</v>
      </c>
      <c r="I11" s="663">
        <f t="shared" si="0"/>
        <v>0</v>
      </c>
      <c r="J11" s="663">
        <f t="shared" si="0"/>
        <v>0</v>
      </c>
      <c r="K11" s="663">
        <f t="shared" si="0"/>
        <v>0</v>
      </c>
      <c r="L11" s="663">
        <f t="shared" si="0"/>
        <v>0</v>
      </c>
      <c r="M11" s="663">
        <f t="shared" si="1"/>
        <v>0</v>
      </c>
      <c r="N11" s="663">
        <f t="shared" si="1"/>
        <v>0</v>
      </c>
      <c r="O11" s="663">
        <f t="shared" si="1"/>
        <v>0</v>
      </c>
      <c r="P11" s="663">
        <f t="shared" si="1"/>
        <v>0</v>
      </c>
      <c r="Q11" s="663">
        <f t="shared" si="1"/>
        <v>0</v>
      </c>
      <c r="R11" s="663">
        <f t="shared" si="1"/>
        <v>0</v>
      </c>
      <c r="S11" s="663">
        <f t="shared" si="1"/>
        <v>0</v>
      </c>
      <c r="T11" s="663"/>
      <c r="U11" s="663">
        <f t="shared" ca="1" si="1"/>
        <v>-50.4</v>
      </c>
      <c r="V11" s="665">
        <f t="shared" si="1"/>
        <v>165.60000000000005</v>
      </c>
      <c r="W11" s="666">
        <f t="shared" si="1"/>
        <v>0</v>
      </c>
      <c r="X11" s="667">
        <f t="shared" si="2"/>
        <v>0</v>
      </c>
      <c r="Y11" s="668">
        <f t="shared" si="3"/>
        <v>0</v>
      </c>
      <c r="AA11" s="731">
        <f>$Y$6-SUM($W$7:W11)</f>
        <v>2097</v>
      </c>
      <c r="AB11" s="278"/>
    </row>
    <row r="12" spans="1:35" ht="24.75" customHeight="1" x14ac:dyDescent="0.2">
      <c r="A12">
        <v>6</v>
      </c>
      <c r="B12" s="348" t="s">
        <v>27</v>
      </c>
      <c r="C12" s="663">
        <f t="shared" si="0"/>
        <v>0</v>
      </c>
      <c r="D12" s="706">
        <f t="shared" si="0"/>
        <v>0</v>
      </c>
      <c r="E12" s="664"/>
      <c r="F12" s="663">
        <f t="shared" si="0"/>
        <v>0</v>
      </c>
      <c r="G12" s="663">
        <f t="shared" si="0"/>
        <v>0</v>
      </c>
      <c r="H12" s="663">
        <f t="shared" si="0"/>
        <v>0</v>
      </c>
      <c r="I12" s="663">
        <f t="shared" si="0"/>
        <v>0</v>
      </c>
      <c r="J12" s="663">
        <f t="shared" si="0"/>
        <v>0</v>
      </c>
      <c r="K12" s="663">
        <f t="shared" si="0"/>
        <v>0</v>
      </c>
      <c r="L12" s="663">
        <f t="shared" si="0"/>
        <v>0</v>
      </c>
      <c r="M12" s="663">
        <f t="shared" si="1"/>
        <v>0</v>
      </c>
      <c r="N12" s="663">
        <f t="shared" si="1"/>
        <v>0</v>
      </c>
      <c r="O12" s="663">
        <f t="shared" si="1"/>
        <v>0</v>
      </c>
      <c r="P12" s="663">
        <f t="shared" si="1"/>
        <v>0</v>
      </c>
      <c r="Q12" s="663">
        <f t="shared" si="1"/>
        <v>0</v>
      </c>
      <c r="R12" s="663">
        <f t="shared" si="1"/>
        <v>0</v>
      </c>
      <c r="S12" s="663">
        <f t="shared" si="1"/>
        <v>0</v>
      </c>
      <c r="T12" s="663"/>
      <c r="U12" s="663">
        <f t="shared" ca="1" si="1"/>
        <v>-50.4</v>
      </c>
      <c r="V12" s="665">
        <f t="shared" si="1"/>
        <v>168.00000000000006</v>
      </c>
      <c r="W12" s="666">
        <f t="shared" si="1"/>
        <v>0</v>
      </c>
      <c r="X12" s="667">
        <f t="shared" si="2"/>
        <v>0</v>
      </c>
      <c r="Y12" s="668">
        <f t="shared" si="3"/>
        <v>0</v>
      </c>
      <c r="AA12" s="731">
        <f>$Y$6-SUM($W$7:W12)</f>
        <v>2097</v>
      </c>
      <c r="AB12" s="278"/>
    </row>
    <row r="13" spans="1:35" ht="24.75" customHeight="1" x14ac:dyDescent="0.2">
      <c r="A13">
        <v>7</v>
      </c>
      <c r="B13" s="348" t="s">
        <v>28</v>
      </c>
      <c r="C13" s="663">
        <f t="shared" si="0"/>
        <v>0</v>
      </c>
      <c r="D13" s="706">
        <f t="shared" si="0"/>
        <v>0</v>
      </c>
      <c r="E13" s="664"/>
      <c r="F13" s="663">
        <f t="shared" si="0"/>
        <v>0</v>
      </c>
      <c r="G13" s="663">
        <f t="shared" si="0"/>
        <v>0</v>
      </c>
      <c r="H13" s="663">
        <f t="shared" si="0"/>
        <v>0</v>
      </c>
      <c r="I13" s="663">
        <f t="shared" si="0"/>
        <v>0</v>
      </c>
      <c r="J13" s="663">
        <f t="shared" si="0"/>
        <v>0</v>
      </c>
      <c r="K13" s="663">
        <f t="shared" si="0"/>
        <v>0</v>
      </c>
      <c r="L13" s="663">
        <f t="shared" si="0"/>
        <v>0</v>
      </c>
      <c r="M13" s="663">
        <f t="shared" si="1"/>
        <v>0</v>
      </c>
      <c r="N13" s="663">
        <f t="shared" si="1"/>
        <v>0</v>
      </c>
      <c r="O13" s="663">
        <f t="shared" si="1"/>
        <v>0</v>
      </c>
      <c r="P13" s="663">
        <f t="shared" si="1"/>
        <v>0</v>
      </c>
      <c r="Q13" s="663">
        <f t="shared" si="1"/>
        <v>0</v>
      </c>
      <c r="R13" s="663">
        <f t="shared" si="1"/>
        <v>0</v>
      </c>
      <c r="S13" s="663">
        <f t="shared" si="1"/>
        <v>0</v>
      </c>
      <c r="T13" s="663"/>
      <c r="U13" s="663">
        <f t="shared" ca="1" si="1"/>
        <v>-50.4</v>
      </c>
      <c r="V13" s="665">
        <f t="shared" si="1"/>
        <v>193.20000000000007</v>
      </c>
      <c r="W13" s="666">
        <f t="shared" si="1"/>
        <v>0</v>
      </c>
      <c r="X13" s="667">
        <f t="shared" si="2"/>
        <v>0</v>
      </c>
      <c r="Y13" s="668">
        <f t="shared" si="3"/>
        <v>0</v>
      </c>
      <c r="AA13" s="731">
        <f>$Y$6-SUM($W$7:W13)</f>
        <v>2097</v>
      </c>
      <c r="AB13" s="278"/>
    </row>
    <row r="14" spans="1:35" ht="24.75" customHeight="1" x14ac:dyDescent="0.2">
      <c r="A14">
        <v>8</v>
      </c>
      <c r="B14" s="348" t="s">
        <v>29</v>
      </c>
      <c r="C14" s="663">
        <f t="shared" si="0"/>
        <v>0</v>
      </c>
      <c r="D14" s="706">
        <f t="shared" si="0"/>
        <v>0</v>
      </c>
      <c r="E14" s="664"/>
      <c r="F14" s="663">
        <f t="shared" si="0"/>
        <v>0</v>
      </c>
      <c r="G14" s="663">
        <f t="shared" si="0"/>
        <v>0</v>
      </c>
      <c r="H14" s="663">
        <f t="shared" si="0"/>
        <v>0</v>
      </c>
      <c r="I14" s="663">
        <f t="shared" si="0"/>
        <v>0</v>
      </c>
      <c r="J14" s="663">
        <f t="shared" si="0"/>
        <v>0</v>
      </c>
      <c r="K14" s="663">
        <f t="shared" si="0"/>
        <v>0</v>
      </c>
      <c r="L14" s="663">
        <f t="shared" si="0"/>
        <v>0</v>
      </c>
      <c r="M14" s="663">
        <f t="shared" si="1"/>
        <v>0</v>
      </c>
      <c r="N14" s="663">
        <f t="shared" si="1"/>
        <v>0</v>
      </c>
      <c r="O14" s="663">
        <f t="shared" si="1"/>
        <v>0</v>
      </c>
      <c r="P14" s="663">
        <f t="shared" si="1"/>
        <v>0</v>
      </c>
      <c r="Q14" s="663">
        <f t="shared" si="1"/>
        <v>0</v>
      </c>
      <c r="R14" s="663">
        <f t="shared" si="1"/>
        <v>0</v>
      </c>
      <c r="S14" s="663">
        <f t="shared" si="1"/>
        <v>0</v>
      </c>
      <c r="T14" s="663"/>
      <c r="U14" s="663">
        <f t="shared" ca="1" si="1"/>
        <v>-50.4</v>
      </c>
      <c r="V14" s="665">
        <f t="shared" si="1"/>
        <v>176.40000000000006</v>
      </c>
      <c r="W14" s="666">
        <f t="shared" si="1"/>
        <v>0</v>
      </c>
      <c r="X14" s="667">
        <f t="shared" si="2"/>
        <v>0</v>
      </c>
      <c r="Y14" s="668">
        <f t="shared" si="3"/>
        <v>0</v>
      </c>
      <c r="AA14" s="731">
        <f>$Y$6-SUM($W$7:W14)</f>
        <v>2097</v>
      </c>
      <c r="AB14" s="278"/>
    </row>
    <row r="15" spans="1:35" ht="24.75" customHeight="1" x14ac:dyDescent="0.2">
      <c r="A15">
        <v>9</v>
      </c>
      <c r="B15" s="348" t="s">
        <v>30</v>
      </c>
      <c r="C15" s="663">
        <f t="shared" si="0"/>
        <v>0</v>
      </c>
      <c r="D15" s="706">
        <f t="shared" si="0"/>
        <v>0</v>
      </c>
      <c r="E15" s="664"/>
      <c r="F15" s="663">
        <f t="shared" si="0"/>
        <v>0</v>
      </c>
      <c r="G15" s="663">
        <f t="shared" si="0"/>
        <v>0</v>
      </c>
      <c r="H15" s="663">
        <f t="shared" si="0"/>
        <v>0</v>
      </c>
      <c r="I15" s="663">
        <f t="shared" si="0"/>
        <v>0</v>
      </c>
      <c r="J15" s="663">
        <f t="shared" si="0"/>
        <v>0</v>
      </c>
      <c r="K15" s="663">
        <f t="shared" si="0"/>
        <v>0</v>
      </c>
      <c r="L15" s="663">
        <f t="shared" si="0"/>
        <v>0</v>
      </c>
      <c r="M15" s="663">
        <f t="shared" si="1"/>
        <v>0</v>
      </c>
      <c r="N15" s="663">
        <f t="shared" si="1"/>
        <v>0</v>
      </c>
      <c r="O15" s="663">
        <f t="shared" si="1"/>
        <v>0</v>
      </c>
      <c r="P15" s="663">
        <f t="shared" si="1"/>
        <v>0</v>
      </c>
      <c r="Q15" s="663">
        <f t="shared" si="1"/>
        <v>0</v>
      </c>
      <c r="R15" s="663">
        <f t="shared" si="1"/>
        <v>0</v>
      </c>
      <c r="S15" s="663">
        <f t="shared" si="1"/>
        <v>0</v>
      </c>
      <c r="T15" s="663"/>
      <c r="U15" s="663">
        <f t="shared" ca="1" si="1"/>
        <v>-50.4</v>
      </c>
      <c r="V15" s="665">
        <f t="shared" si="1"/>
        <v>176.40000000000006</v>
      </c>
      <c r="W15" s="666">
        <f t="shared" si="1"/>
        <v>0</v>
      </c>
      <c r="X15" s="667">
        <f t="shared" si="2"/>
        <v>0</v>
      </c>
      <c r="Y15" s="668">
        <f t="shared" si="3"/>
        <v>0</v>
      </c>
      <c r="AA15" s="731">
        <f>$Y$6-SUM($W$7:W15)</f>
        <v>2097</v>
      </c>
      <c r="AB15" s="278"/>
    </row>
    <row r="16" spans="1:35" ht="24.75" customHeight="1" x14ac:dyDescent="0.2">
      <c r="A16">
        <v>10</v>
      </c>
      <c r="B16" s="348" t="s">
        <v>31</v>
      </c>
      <c r="C16" s="663">
        <f t="shared" si="0"/>
        <v>0</v>
      </c>
      <c r="D16" s="706">
        <f t="shared" si="0"/>
        <v>0</v>
      </c>
      <c r="E16" s="664"/>
      <c r="F16" s="663">
        <f t="shared" si="0"/>
        <v>0</v>
      </c>
      <c r="G16" s="663">
        <f t="shared" si="0"/>
        <v>0</v>
      </c>
      <c r="H16" s="663">
        <f t="shared" si="0"/>
        <v>0</v>
      </c>
      <c r="I16" s="663">
        <f t="shared" si="0"/>
        <v>0</v>
      </c>
      <c r="J16" s="663">
        <f t="shared" si="0"/>
        <v>0</v>
      </c>
      <c r="K16" s="663">
        <f t="shared" si="0"/>
        <v>0</v>
      </c>
      <c r="L16" s="663">
        <f t="shared" si="0"/>
        <v>0</v>
      </c>
      <c r="M16" s="663">
        <f t="shared" si="1"/>
        <v>0</v>
      </c>
      <c r="N16" s="663">
        <f t="shared" si="1"/>
        <v>0</v>
      </c>
      <c r="O16" s="663">
        <f t="shared" si="1"/>
        <v>0</v>
      </c>
      <c r="P16" s="663">
        <f t="shared" si="1"/>
        <v>0</v>
      </c>
      <c r="Q16" s="663">
        <f t="shared" si="1"/>
        <v>0</v>
      </c>
      <c r="R16" s="663">
        <f t="shared" si="1"/>
        <v>0</v>
      </c>
      <c r="S16" s="663">
        <f t="shared" si="1"/>
        <v>0</v>
      </c>
      <c r="T16" s="663"/>
      <c r="U16" s="663">
        <f t="shared" ca="1" si="1"/>
        <v>-50.4</v>
      </c>
      <c r="V16" s="665">
        <f t="shared" si="1"/>
        <v>193.20000000000007</v>
      </c>
      <c r="W16" s="666">
        <f t="shared" si="1"/>
        <v>0</v>
      </c>
      <c r="X16" s="667">
        <f t="shared" si="2"/>
        <v>0</v>
      </c>
      <c r="Y16" s="668">
        <f t="shared" si="3"/>
        <v>0</v>
      </c>
      <c r="AA16" s="731">
        <f>$Y$6-SUM($W$7:W16)</f>
        <v>2097</v>
      </c>
      <c r="AB16" s="278"/>
    </row>
    <row r="17" spans="1:35" ht="24.75" customHeight="1" x14ac:dyDescent="0.2">
      <c r="A17">
        <v>11</v>
      </c>
      <c r="B17" s="348" t="s">
        <v>32</v>
      </c>
      <c r="C17" s="663">
        <f t="shared" si="0"/>
        <v>0</v>
      </c>
      <c r="D17" s="706">
        <f t="shared" si="0"/>
        <v>0</v>
      </c>
      <c r="E17" s="664"/>
      <c r="F17" s="663">
        <f t="shared" si="0"/>
        <v>0</v>
      </c>
      <c r="G17" s="663">
        <f t="shared" si="0"/>
        <v>0</v>
      </c>
      <c r="H17" s="663">
        <f t="shared" si="0"/>
        <v>0</v>
      </c>
      <c r="I17" s="663">
        <f t="shared" si="0"/>
        <v>0</v>
      </c>
      <c r="J17" s="663">
        <f t="shared" si="0"/>
        <v>0</v>
      </c>
      <c r="K17" s="663">
        <f t="shared" si="0"/>
        <v>0</v>
      </c>
      <c r="L17" s="663">
        <f t="shared" si="0"/>
        <v>0</v>
      </c>
      <c r="M17" s="663">
        <f t="shared" si="1"/>
        <v>0</v>
      </c>
      <c r="N17" s="663">
        <f t="shared" si="1"/>
        <v>0</v>
      </c>
      <c r="O17" s="663">
        <f t="shared" si="1"/>
        <v>0</v>
      </c>
      <c r="P17" s="663">
        <f t="shared" si="1"/>
        <v>0</v>
      </c>
      <c r="Q17" s="663">
        <f t="shared" si="1"/>
        <v>0</v>
      </c>
      <c r="R17" s="663">
        <f t="shared" si="1"/>
        <v>0</v>
      </c>
      <c r="S17" s="663">
        <f t="shared" si="1"/>
        <v>0</v>
      </c>
      <c r="T17" s="663"/>
      <c r="U17" s="663">
        <f t="shared" ca="1" si="1"/>
        <v>-50.4</v>
      </c>
      <c r="V17" s="665">
        <f t="shared" si="1"/>
        <v>176.40000000000006</v>
      </c>
      <c r="W17" s="666">
        <f t="shared" si="1"/>
        <v>0</v>
      </c>
      <c r="X17" s="667">
        <f t="shared" si="2"/>
        <v>0</v>
      </c>
      <c r="Y17" s="668">
        <f t="shared" si="3"/>
        <v>0</v>
      </c>
      <c r="AA17" s="731">
        <f>$Y$6-SUM($W$7:W17)</f>
        <v>2097</v>
      </c>
      <c r="AB17" s="278"/>
    </row>
    <row r="18" spans="1:35" ht="20.25" customHeight="1" thickBot="1" x14ac:dyDescent="0.25">
      <c r="A18">
        <v>12</v>
      </c>
      <c r="B18" s="349" t="s">
        <v>33</v>
      </c>
      <c r="C18" s="669">
        <f t="shared" si="0"/>
        <v>0</v>
      </c>
      <c r="D18" s="745">
        <f t="shared" si="0"/>
        <v>0</v>
      </c>
      <c r="E18" s="670"/>
      <c r="F18" s="669">
        <f t="shared" si="0"/>
        <v>0</v>
      </c>
      <c r="G18" s="669">
        <f t="shared" si="0"/>
        <v>0</v>
      </c>
      <c r="H18" s="669">
        <f t="shared" si="0"/>
        <v>0</v>
      </c>
      <c r="I18" s="669">
        <f t="shared" si="0"/>
        <v>0</v>
      </c>
      <c r="J18" s="669">
        <f t="shared" si="0"/>
        <v>0</v>
      </c>
      <c r="K18" s="669">
        <f t="shared" si="0"/>
        <v>0</v>
      </c>
      <c r="L18" s="669">
        <f t="shared" si="0"/>
        <v>0</v>
      </c>
      <c r="M18" s="669">
        <f t="shared" si="1"/>
        <v>0</v>
      </c>
      <c r="N18" s="669">
        <f t="shared" si="1"/>
        <v>0</v>
      </c>
      <c r="O18" s="669">
        <f t="shared" si="1"/>
        <v>0</v>
      </c>
      <c r="P18" s="669">
        <f t="shared" si="1"/>
        <v>0</v>
      </c>
      <c r="Q18" s="669">
        <f t="shared" si="1"/>
        <v>0</v>
      </c>
      <c r="R18" s="669">
        <f t="shared" si="1"/>
        <v>0</v>
      </c>
      <c r="S18" s="669">
        <f t="shared" si="1"/>
        <v>0</v>
      </c>
      <c r="T18" s="669"/>
      <c r="U18" s="669">
        <f t="shared" ca="1" si="1"/>
        <v>-50.4</v>
      </c>
      <c r="V18" s="671">
        <f t="shared" si="1"/>
        <v>161.40000000000003</v>
      </c>
      <c r="W18" s="672">
        <f t="shared" si="1"/>
        <v>0</v>
      </c>
      <c r="X18" s="673">
        <f t="shared" si="2"/>
        <v>0</v>
      </c>
      <c r="Y18" s="674">
        <f t="shared" si="3"/>
        <v>0</v>
      </c>
      <c r="AA18" s="731">
        <f>$Y$6-SUM($W$7:W18)</f>
        <v>2097</v>
      </c>
      <c r="AB18" s="278"/>
    </row>
    <row r="19" spans="1:35" ht="20.25" hidden="1" customHeight="1" thickBot="1" x14ac:dyDescent="0.25">
      <c r="B19" s="702" t="s">
        <v>253</v>
      </c>
      <c r="C19" s="703">
        <f>ROUND(SUM(C7:C18),2)</f>
        <v>0</v>
      </c>
      <c r="D19" s="703">
        <f t="shared" ref="D19:S19" si="4">ROUND(SUM(D7:D18),2)</f>
        <v>0</v>
      </c>
      <c r="E19" s="703"/>
      <c r="F19" s="703">
        <f t="shared" si="4"/>
        <v>0</v>
      </c>
      <c r="G19" s="703">
        <f t="shared" si="4"/>
        <v>0</v>
      </c>
      <c r="H19" s="703">
        <f t="shared" si="4"/>
        <v>0</v>
      </c>
      <c r="I19" s="703">
        <f t="shared" si="4"/>
        <v>0</v>
      </c>
      <c r="J19" s="703">
        <f t="shared" si="4"/>
        <v>0</v>
      </c>
      <c r="K19" s="703">
        <f t="shared" si="4"/>
        <v>0</v>
      </c>
      <c r="L19" s="703">
        <f t="shared" si="4"/>
        <v>0</v>
      </c>
      <c r="M19" s="703">
        <f t="shared" si="4"/>
        <v>0</v>
      </c>
      <c r="N19" s="703">
        <f t="shared" si="4"/>
        <v>0</v>
      </c>
      <c r="O19" s="703">
        <f t="shared" si="4"/>
        <v>0</v>
      </c>
      <c r="P19" s="703">
        <f t="shared" si="4"/>
        <v>0</v>
      </c>
      <c r="Q19" s="703">
        <f t="shared" si="4"/>
        <v>0</v>
      </c>
      <c r="R19" s="703">
        <f t="shared" si="4"/>
        <v>0</v>
      </c>
      <c r="S19" s="703">
        <f t="shared" si="4"/>
        <v>0</v>
      </c>
      <c r="T19" s="703"/>
      <c r="U19" s="703"/>
      <c r="V19" s="703">
        <f>ROUND(SUM(V7:V18),2)</f>
        <v>2097</v>
      </c>
      <c r="W19" s="703">
        <f>ROUND(SUM(W7:W18),2)</f>
        <v>0</v>
      </c>
      <c r="X19" s="704"/>
      <c r="Y19" s="704"/>
      <c r="Z19" s="1"/>
      <c r="AA19" s="705"/>
      <c r="AB19" s="35"/>
      <c r="AC19"/>
      <c r="AD19"/>
      <c r="AE19"/>
      <c r="AF19"/>
      <c r="AG19"/>
      <c r="AH19"/>
      <c r="AI19"/>
    </row>
    <row r="20" spans="1:35" ht="20.25" customHeight="1" x14ac:dyDescent="0.2">
      <c r="B20" s="269" t="s">
        <v>56</v>
      </c>
      <c r="C20" s="675">
        <f t="shared" ref="C20" si="5">C19</f>
        <v>0</v>
      </c>
      <c r="D20" s="676"/>
      <c r="E20" s="677"/>
      <c r="F20" s="675">
        <f t="shared" ref="F20:K20" si="6">F19</f>
        <v>0</v>
      </c>
      <c r="G20" s="675">
        <f t="shared" si="6"/>
        <v>0</v>
      </c>
      <c r="H20" s="675">
        <f t="shared" si="6"/>
        <v>0</v>
      </c>
      <c r="I20" s="675">
        <f t="shared" si="6"/>
        <v>0</v>
      </c>
      <c r="J20" s="675">
        <f t="shared" si="6"/>
        <v>0</v>
      </c>
      <c r="K20" s="675">
        <f t="shared" si="6"/>
        <v>0</v>
      </c>
      <c r="L20" s="675"/>
      <c r="M20" s="675">
        <f>M19</f>
        <v>0</v>
      </c>
      <c r="N20" s="675"/>
      <c r="O20" s="675">
        <f>O19</f>
        <v>0</v>
      </c>
      <c r="P20" s="675">
        <f>P19</f>
        <v>0</v>
      </c>
      <c r="Q20" s="675">
        <f t="shared" ref="Q20:S20" si="7">Q19</f>
        <v>0</v>
      </c>
      <c r="R20" s="675">
        <f t="shared" si="7"/>
        <v>0</v>
      </c>
      <c r="S20" s="675">
        <f t="shared" si="7"/>
        <v>0</v>
      </c>
      <c r="T20" s="677"/>
      <c r="U20" s="675"/>
      <c r="V20" s="675"/>
      <c r="W20" s="678"/>
      <c r="X20" s="679"/>
      <c r="Y20" s="679"/>
      <c r="Z20" s="272"/>
      <c r="AA20" s="705"/>
      <c r="AB20" s="278"/>
    </row>
    <row r="21" spans="1:35" ht="21.75" customHeight="1" thickBot="1" x14ac:dyDescent="0.25">
      <c r="B21" s="270" t="s">
        <v>57</v>
      </c>
      <c r="C21" s="680">
        <f>C6-C19</f>
        <v>0</v>
      </c>
      <c r="D21" s="681">
        <f>D6-D19</f>
        <v>0</v>
      </c>
      <c r="E21" s="682"/>
      <c r="F21" s="680"/>
      <c r="G21" s="680"/>
      <c r="H21" s="680"/>
      <c r="I21" s="680"/>
      <c r="J21" s="680"/>
      <c r="K21" s="680"/>
      <c r="L21" s="680">
        <f>L6-L19</f>
        <v>0</v>
      </c>
      <c r="M21" s="680">
        <f>M6-M19</f>
        <v>0</v>
      </c>
      <c r="N21" s="680">
        <f>N6-N19</f>
        <v>0</v>
      </c>
      <c r="O21" s="680"/>
      <c r="P21" s="680"/>
      <c r="Q21" s="680"/>
      <c r="R21" s="680"/>
      <c r="S21" s="680"/>
      <c r="T21" s="682"/>
      <c r="U21" s="683">
        <f ca="1">U18</f>
        <v>-50.4</v>
      </c>
      <c r="V21" s="680">
        <f>V19</f>
        <v>2097</v>
      </c>
      <c r="W21" s="684">
        <f>W19</f>
        <v>0</v>
      </c>
      <c r="X21" s="685"/>
      <c r="Y21" s="393"/>
      <c r="Z21" s="272"/>
      <c r="AA21" s="705"/>
      <c r="AB21" s="278"/>
    </row>
    <row r="22" spans="1:35" ht="19.7" customHeight="1" x14ac:dyDescent="0.2">
      <c r="B22" s="735" t="s">
        <v>34</v>
      </c>
      <c r="C22" s="686"/>
      <c r="D22" s="687"/>
      <c r="E22" s="687"/>
      <c r="F22" s="687"/>
      <c r="G22" s="687"/>
      <c r="H22" s="687"/>
      <c r="I22" s="687"/>
      <c r="J22" s="687"/>
      <c r="K22" s="688"/>
      <c r="L22" s="689"/>
      <c r="N22" s="690"/>
      <c r="O22" s="687"/>
      <c r="P22" s="687"/>
      <c r="Q22" s="687"/>
      <c r="R22" s="687"/>
      <c r="S22" s="687"/>
      <c r="T22" s="732"/>
      <c r="U22" s="690"/>
      <c r="V22" s="687"/>
      <c r="W22" s="687"/>
      <c r="X22" s="687"/>
      <c r="Y22" s="687"/>
      <c r="Z22" s="279"/>
      <c r="AA22" s="705"/>
      <c r="AB22" s="278"/>
    </row>
    <row r="23" spans="1:35" ht="19.7" customHeight="1" thickBot="1" x14ac:dyDescent="0.25">
      <c r="B23" s="735" t="s">
        <v>35</v>
      </c>
      <c r="C23" s="691"/>
      <c r="D23" s="736" t="s">
        <v>36</v>
      </c>
      <c r="E23" s="692"/>
      <c r="F23" s="687"/>
      <c r="G23" s="693"/>
      <c r="H23" s="693"/>
      <c r="I23" s="693"/>
      <c r="J23" s="693"/>
      <c r="K23" s="393"/>
      <c r="L23" s="746"/>
      <c r="N23" s="747"/>
      <c r="O23" s="687"/>
      <c r="P23" s="694"/>
      <c r="Q23" s="687"/>
      <c r="R23" s="687"/>
      <c r="S23" s="695"/>
      <c r="T23" s="733"/>
      <c r="U23" s="748"/>
      <c r="V23" s="687"/>
      <c r="W23" s="687"/>
      <c r="X23" s="687"/>
      <c r="Y23" s="687"/>
      <c r="Z23" s="279"/>
      <c r="AA23" s="705"/>
      <c r="AB23" s="278"/>
    </row>
    <row r="24" spans="1:35" ht="45" customHeight="1" thickBot="1" x14ac:dyDescent="0.25">
      <c r="B24" s="284" t="s">
        <v>37</v>
      </c>
      <c r="C24" s="696">
        <f>ROUND(C21,2)+C22-C23</f>
        <v>0</v>
      </c>
      <c r="D24" s="737" t="s">
        <v>38</v>
      </c>
      <c r="E24" s="692"/>
      <c r="F24" s="697"/>
      <c r="G24" s="698"/>
      <c r="H24" s="698"/>
      <c r="I24" s="698"/>
      <c r="J24" s="698"/>
      <c r="K24" s="393"/>
      <c r="L24" s="696">
        <f>L21+L22-L23</f>
        <v>0</v>
      </c>
      <c r="N24" s="696">
        <f>N21+N22-N23</f>
        <v>0</v>
      </c>
      <c r="O24" s="393"/>
      <c r="P24" s="697"/>
      <c r="Q24" s="697"/>
      <c r="R24" s="699"/>
      <c r="S24" s="700"/>
      <c r="T24" s="734"/>
      <c r="U24" s="696">
        <f ca="1">U21+U22-U23</f>
        <v>-50.4</v>
      </c>
      <c r="V24" s="393"/>
      <c r="W24" s="393"/>
      <c r="X24" s="701"/>
      <c r="Y24" s="393"/>
      <c r="Z24" s="280"/>
      <c r="AA24" s="705"/>
      <c r="AB24" s="278"/>
    </row>
    <row r="25" spans="1:35" x14ac:dyDescent="0.2">
      <c r="B25" s="281"/>
      <c r="C25" s="273"/>
      <c r="S25" s="14"/>
    </row>
    <row r="26" spans="1:35" x14ac:dyDescent="0.2">
      <c r="B26" s="273"/>
      <c r="C26" s="273"/>
      <c r="S26" s="14"/>
    </row>
    <row r="27" spans="1:35" x14ac:dyDescent="0.2">
      <c r="B27" s="281"/>
      <c r="C27" s="273"/>
    </row>
    <row r="28" spans="1:35" x14ac:dyDescent="0.2">
      <c r="B28" s="273"/>
      <c r="C28" s="273"/>
    </row>
    <row r="29" spans="1:35" x14ac:dyDescent="0.2">
      <c r="B29" s="273"/>
      <c r="C29" s="282"/>
    </row>
    <row r="30" spans="1:35" x14ac:dyDescent="0.2">
      <c r="B30" s="283"/>
      <c r="C30" s="282"/>
    </row>
    <row r="31" spans="1:35" x14ac:dyDescent="0.2">
      <c r="B31" s="273"/>
      <c r="C31" s="273"/>
    </row>
    <row r="32" spans="1:35" x14ac:dyDescent="0.2">
      <c r="B32" s="273"/>
      <c r="C32" s="282"/>
    </row>
    <row r="33" spans="2:3" x14ac:dyDescent="0.2">
      <c r="B33" s="273"/>
      <c r="C33" s="273"/>
    </row>
    <row r="34" spans="2:3" x14ac:dyDescent="0.2">
      <c r="C34" s="74"/>
    </row>
    <row r="35" spans="2:3" x14ac:dyDescent="0.2">
      <c r="B35" s="73"/>
    </row>
    <row r="102" spans="2:2" x14ac:dyDescent="0.2">
      <c r="B102" t="s">
        <v>40</v>
      </c>
    </row>
  </sheetData>
  <sheetProtection algorithmName="SHA-512" hashValue="fidSNi48rM27xLAEeux13GQ0N7jKtrexKNdw/astcV9I8+SCQ2K6XvBPRcrp52gA2fe9GJGwYqkj/bn5G/VSdg==" saltValue="s0q919JsMdUFW/Leqmaf7g==" spinCount="100000" sheet="1" selectLockedCells="1"/>
  <mergeCells count="4">
    <mergeCell ref="N1:S1"/>
    <mergeCell ref="E1:L1"/>
    <mergeCell ref="E2:L2"/>
    <mergeCell ref="W1:Y1"/>
  </mergeCells>
  <phoneticPr fontId="9" type="noConversion"/>
  <printOptions horizontalCentered="1" verticalCentered="1"/>
  <pageMargins left="0.19685039370078741" right="0.19685039370078741" top="0.59055118110236227" bottom="0.59055118110236227" header="0.39370078740157483" footer="0.39370078740157483"/>
  <pageSetup paperSize="9" scale="59" orientation="landscape" horizontalDpi="4294967292" r:id="rId1"/>
  <headerFooter alignWithMargins="0">
    <oddHeader>&amp;C&amp;12&amp;A</oddHeader>
    <oddFooter>&amp;C&amp;D</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9">
    <tabColor theme="1"/>
    <pageSetUpPr fitToPage="1"/>
  </sheetPr>
  <dimension ref="A1:AB374"/>
  <sheetViews>
    <sheetView showGridLines="0" zoomScale="75" workbookViewId="0">
      <pane xSplit="1" ySplit="6" topLeftCell="B7" activePane="bottomRight" state="frozen"/>
      <selection activeCell="AK7" sqref="AK7"/>
      <selection pane="topRight" activeCell="AK7" sqref="AK7"/>
      <selection pane="bottomLeft" activeCell="AK7" sqref="AK7"/>
      <selection pane="bottomRight" sqref="A1:A2"/>
    </sheetView>
  </sheetViews>
  <sheetFormatPr baseColWidth="10" defaultRowHeight="12.75" x14ac:dyDescent="0.2"/>
  <cols>
    <col min="1" max="1" width="4.140625" style="629" customWidth="1"/>
    <col min="3" max="3" width="5.5703125" customWidth="1"/>
    <col min="4" max="4" width="6" style="22" bestFit="1" customWidth="1"/>
    <col min="5" max="6" width="13" customWidth="1"/>
    <col min="7" max="7" width="24" customWidth="1"/>
    <col min="8" max="8" width="23.28515625" customWidth="1"/>
    <col min="9" max="10" width="21.28515625" customWidth="1"/>
    <col min="11" max="11" width="8.5703125" customWidth="1"/>
    <col min="20" max="20" width="6.85546875" customWidth="1"/>
    <col min="21" max="21" width="13.7109375" customWidth="1"/>
  </cols>
  <sheetData>
    <row r="1" spans="1:28" ht="20.25" customHeight="1" thickBot="1" x14ac:dyDescent="0.25">
      <c r="A1" s="843"/>
      <c r="B1" s="257" t="s">
        <v>114</v>
      </c>
      <c r="C1" s="151"/>
      <c r="D1" s="256"/>
      <c r="E1" s="151"/>
      <c r="F1" s="258">
        <f>SL_Jahr</f>
        <v>2024</v>
      </c>
      <c r="G1" s="151"/>
      <c r="H1" s="151"/>
      <c r="I1" s="151"/>
      <c r="J1" s="151"/>
      <c r="K1" s="151"/>
      <c r="L1" s="151"/>
      <c r="M1" s="151"/>
      <c r="N1" s="151"/>
      <c r="O1" s="151"/>
      <c r="P1" s="151"/>
      <c r="Q1" s="835" t="str">
        <f>Zerf_Version</f>
        <v>Version VSA 5.05</v>
      </c>
      <c r="R1" s="836"/>
      <c r="S1" s="836"/>
      <c r="T1" s="847" t="s">
        <v>371</v>
      </c>
      <c r="U1" s="848"/>
      <c r="V1" s="848"/>
      <c r="W1" s="848"/>
      <c r="X1" s="849"/>
      <c r="Y1" s="838"/>
      <c r="Z1" s="841" t="s">
        <v>370</v>
      </c>
      <c r="AA1" s="841"/>
      <c r="AB1" s="841"/>
    </row>
    <row r="2" spans="1:28" ht="15" customHeight="1" x14ac:dyDescent="0.2">
      <c r="A2" s="844"/>
      <c r="B2" s="259" t="s">
        <v>111</v>
      </c>
      <c r="C2" s="259"/>
      <c r="D2" s="256"/>
      <c r="E2" s="260">
        <v>8.4</v>
      </c>
      <c r="F2" s="261" t="s">
        <v>112</v>
      </c>
      <c r="G2" s="165" t="s">
        <v>234</v>
      </c>
      <c r="H2" s="262">
        <f>COUNTIF(D7:D372,"&lt;6")</f>
        <v>262</v>
      </c>
      <c r="I2" s="263" t="s">
        <v>232</v>
      </c>
      <c r="J2" s="264">
        <f>H2*HT_NAZ</f>
        <v>2200.8000000000002</v>
      </c>
      <c r="K2" s="151"/>
      <c r="L2" s="151"/>
      <c r="M2" s="151"/>
      <c r="N2" s="151"/>
      <c r="O2" s="151"/>
      <c r="P2" s="151"/>
      <c r="Q2" s="151"/>
      <c r="R2" s="151"/>
      <c r="S2" s="151"/>
      <c r="T2" s="850"/>
      <c r="U2" s="851"/>
      <c r="V2" s="851"/>
      <c r="W2" s="851"/>
      <c r="X2" s="852"/>
      <c r="Y2" s="839"/>
      <c r="Z2" s="841"/>
      <c r="AA2" s="841"/>
      <c r="AB2" s="841"/>
    </row>
    <row r="3" spans="1:28" ht="12.75" customHeight="1" x14ac:dyDescent="0.2">
      <c r="A3" s="856" t="s">
        <v>382</v>
      </c>
      <c r="B3" s="65">
        <v>1</v>
      </c>
      <c r="C3" s="65">
        <v>2</v>
      </c>
      <c r="D3" s="65">
        <v>3</v>
      </c>
      <c r="E3" s="65">
        <v>4</v>
      </c>
      <c r="F3" s="65">
        <v>5</v>
      </c>
      <c r="G3" s="65">
        <v>6</v>
      </c>
      <c r="H3" s="65">
        <v>7</v>
      </c>
      <c r="I3" s="65">
        <v>8</v>
      </c>
      <c r="J3" s="65">
        <v>9</v>
      </c>
      <c r="K3" s="65">
        <v>10</v>
      </c>
      <c r="L3" s="65">
        <v>11</v>
      </c>
      <c r="M3" s="65">
        <v>12</v>
      </c>
      <c r="N3" s="65">
        <v>13</v>
      </c>
      <c r="O3" s="65">
        <v>14</v>
      </c>
      <c r="P3" s="65">
        <v>15</v>
      </c>
      <c r="Q3" s="65">
        <v>16</v>
      </c>
      <c r="R3" s="65">
        <v>17</v>
      </c>
      <c r="S3" s="323">
        <v>18</v>
      </c>
      <c r="T3" s="850"/>
      <c r="U3" s="851"/>
      <c r="V3" s="851"/>
      <c r="W3" s="851"/>
      <c r="X3" s="852"/>
      <c r="Y3" s="839"/>
      <c r="Z3" s="841"/>
      <c r="AA3" s="841"/>
      <c r="AB3" s="841"/>
    </row>
    <row r="4" spans="1:28" ht="15" customHeight="1" x14ac:dyDescent="0.2">
      <c r="A4" s="856"/>
      <c r="B4" s="845" t="s">
        <v>115</v>
      </c>
      <c r="C4" s="846"/>
      <c r="D4" s="583"/>
      <c r="E4" s="597">
        <f>SUM(E7:E372)</f>
        <v>2097.0000000000091</v>
      </c>
      <c r="F4" s="584"/>
      <c r="G4" s="584"/>
      <c r="H4" s="584"/>
      <c r="I4" s="584"/>
      <c r="J4" s="842" t="s">
        <v>121</v>
      </c>
      <c r="K4" s="842"/>
      <c r="L4" s="597">
        <f>SUM(L7:L372)</f>
        <v>103.80000000000003</v>
      </c>
      <c r="M4" s="584"/>
      <c r="N4" s="584"/>
      <c r="O4" s="599">
        <f>SUM(O7:O372)</f>
        <v>103.80000000000003</v>
      </c>
      <c r="P4" s="602"/>
      <c r="Q4" s="172"/>
      <c r="R4" s="172"/>
      <c r="S4" s="603"/>
      <c r="T4" s="853"/>
      <c r="U4" s="854"/>
      <c r="V4" s="854"/>
      <c r="W4" s="854"/>
      <c r="X4" s="855"/>
      <c r="Y4" s="840"/>
      <c r="Z4" s="841"/>
      <c r="AA4" s="841"/>
      <c r="AB4" s="841"/>
    </row>
    <row r="5" spans="1:28" ht="57" customHeight="1" x14ac:dyDescent="0.2">
      <c r="A5" s="856"/>
      <c r="B5" s="593" t="s">
        <v>100</v>
      </c>
      <c r="C5" s="594" t="s">
        <v>46</v>
      </c>
      <c r="D5" s="594" t="s">
        <v>367</v>
      </c>
      <c r="E5" s="595" t="s">
        <v>368</v>
      </c>
      <c r="F5" s="596" t="s">
        <v>376</v>
      </c>
      <c r="G5" s="596" t="s">
        <v>113</v>
      </c>
      <c r="H5" s="596" t="str">
        <f>"Allgemeine Feiertage: "&amp;COUNTA(H7:H372)</f>
        <v>Allgemeine Feiertage: 14</v>
      </c>
      <c r="I5" s="596" t="str">
        <f>"Lokale Feiertage: "&amp;COUNTA(I7:I372)</f>
        <v>Lokale Feiertage: 3</v>
      </c>
      <c r="J5" s="596" t="s">
        <v>113</v>
      </c>
      <c r="K5" s="596" t="s">
        <v>303</v>
      </c>
      <c r="L5" s="596" t="s">
        <v>374</v>
      </c>
      <c r="M5" s="596" t="s">
        <v>380</v>
      </c>
      <c r="N5" s="596" t="s">
        <v>379</v>
      </c>
      <c r="O5" s="600" t="s">
        <v>373</v>
      </c>
      <c r="P5" s="608" t="s">
        <v>375</v>
      </c>
      <c r="Q5" s="607" t="s">
        <v>372</v>
      </c>
      <c r="R5" s="607" t="s">
        <v>377</v>
      </c>
      <c r="S5" s="610" t="s">
        <v>369</v>
      </c>
      <c r="T5" s="613">
        <f>IF(ISBLANK(Y1),BezCode,Y1)</f>
        <v>2</v>
      </c>
      <c r="U5" s="614" t="s">
        <v>378</v>
      </c>
      <c r="V5" s="738" t="s">
        <v>390</v>
      </c>
      <c r="W5" s="606"/>
      <c r="X5" s="606"/>
    </row>
    <row r="6" spans="1:28" ht="5.25" hidden="1" customHeight="1" x14ac:dyDescent="0.2">
      <c r="B6" s="585"/>
      <c r="C6" s="586"/>
      <c r="D6" s="586"/>
      <c r="E6" s="587"/>
      <c r="F6" s="592"/>
      <c r="G6" s="592"/>
      <c r="H6" s="592"/>
      <c r="I6" s="592"/>
      <c r="J6" s="592"/>
      <c r="K6" s="592"/>
      <c r="L6" s="592"/>
      <c r="M6" s="592">
        <v>0</v>
      </c>
      <c r="N6" s="592"/>
      <c r="O6" s="601"/>
      <c r="P6" s="609">
        <v>0</v>
      </c>
      <c r="Q6" s="592"/>
      <c r="R6" s="592"/>
      <c r="S6" s="611"/>
      <c r="V6" s="292"/>
    </row>
    <row r="7" spans="1:28" x14ac:dyDescent="0.2">
      <c r="A7" s="629">
        <v>0</v>
      </c>
      <c r="B7" s="410">
        <f>DATE(SL_Jahr,1,1)</f>
        <v>45292</v>
      </c>
      <c r="C7" s="411">
        <f>B7</f>
        <v>45292</v>
      </c>
      <c r="D7" s="412">
        <f>WEEKDAY(B7,2)</f>
        <v>1</v>
      </c>
      <c r="E7" s="140">
        <f t="shared" ref="E7:E70" si="0">IF(G7="   Wochenende",0,IF(G7="   Arbeitstag",HT_NAZ,IF(ISBLANK(F7),HT_NAZ-T7,F7)))</f>
        <v>0</v>
      </c>
      <c r="F7" s="588">
        <v>0</v>
      </c>
      <c r="G7" s="414" t="str">
        <f>IF(ISBLANK(I7),IF(ISBLANK(H7),IF(D7&lt;6,"   Arbeitstag","   Wochenende"),H7),I7)</f>
        <v>Neujahr</v>
      </c>
      <c r="H7" s="589" t="s">
        <v>410</v>
      </c>
      <c r="I7" s="590"/>
      <c r="J7" s="589"/>
      <c r="K7" s="591"/>
      <c r="L7" s="144">
        <f>(HT_NAZ-E7)*(D7&lt;6)+K7</f>
        <v>8.4</v>
      </c>
      <c r="M7" s="140">
        <f>M6+L7</f>
        <v>8.4</v>
      </c>
      <c r="N7" s="48">
        <f t="shared" ref="N7:N70" si="1">VLOOKUP(B7,BGhelp,2)/100</f>
        <v>1</v>
      </c>
      <c r="O7" s="598">
        <f>ROUND(L7*N7,2)</f>
        <v>8.4</v>
      </c>
      <c r="P7" s="598">
        <f>IF(L7=0,0,(HT_NAZ-F7)*N7-Q7)</f>
        <v>0</v>
      </c>
      <c r="Q7" s="612">
        <f t="shared" ref="Q7:Q70" si="2">INDEX(Raz,U7,D7+2)</f>
        <v>8.4</v>
      </c>
      <c r="R7" s="612">
        <f>MIN(Q7,F7)</f>
        <v>0</v>
      </c>
      <c r="S7" s="604">
        <f>OR(E7=0,D7&gt;5)*1</f>
        <v>1</v>
      </c>
      <c r="T7" s="415">
        <f t="shared" ref="T7:T70" si="3">IF(AND(BezCode2=1,OR(G7=INDEX(LocFT,1,2),G7=INDEX(LocFT,2,2))),HT_NAZ/2,
IF(AND(BezCode2=2,G7=INDEX(LocFT,3,2)),HT_NAZ,0))</f>
        <v>0</v>
      </c>
      <c r="U7" s="605">
        <f t="shared" ref="U7:U70" si="4">VLOOKUP(B7,BGhelp,3)</f>
        <v>1</v>
      </c>
      <c r="V7" s="292">
        <f t="shared" ref="V7:V70" si="5">ABS(Q7&lt;=HT_NAZ)</f>
        <v>1</v>
      </c>
    </row>
    <row r="8" spans="1:28" x14ac:dyDescent="0.2">
      <c r="A8" s="629">
        <v>1</v>
      </c>
      <c r="B8" s="410">
        <f>$B$7+A8</f>
        <v>45293</v>
      </c>
      <c r="C8" s="411">
        <f t="shared" ref="C8:C71" si="6">B8</f>
        <v>45293</v>
      </c>
      <c r="D8" s="412">
        <f t="shared" ref="D8:D71" si="7">WEEKDAY(B8,2)</f>
        <v>2</v>
      </c>
      <c r="E8" s="140">
        <f t="shared" si="0"/>
        <v>0</v>
      </c>
      <c r="F8" s="413">
        <v>0</v>
      </c>
      <c r="G8" s="414" t="str">
        <f t="shared" ref="G8:G71" si="8">IF(ISBLANK(I8),IF(ISBLANK(H8),IF(D8&lt;6,"   Arbeitstag","   Wochenende"),H8),I8)</f>
        <v>Berchtoldstag</v>
      </c>
      <c r="H8" s="97" t="s">
        <v>411</v>
      </c>
      <c r="I8" s="108"/>
      <c r="J8" s="97"/>
      <c r="K8" s="443"/>
      <c r="L8" s="144">
        <f t="shared" ref="L8:L70" si="9">(HT_NAZ-E8)*(D8&lt;6)+K8</f>
        <v>8.4</v>
      </c>
      <c r="M8" s="140">
        <f>M7+L8</f>
        <v>16.8</v>
      </c>
      <c r="N8" s="48">
        <f t="shared" si="1"/>
        <v>1</v>
      </c>
      <c r="O8" s="598">
        <f t="shared" ref="O8:O71" si="10">ROUND(L8*N8,2)</f>
        <v>8.4</v>
      </c>
      <c r="P8" s="598">
        <f t="shared" ref="P8:P70" si="11">IF(L8=0,0,(HT_NAZ-F8)*N8-Q8)</f>
        <v>0</v>
      </c>
      <c r="Q8" s="612">
        <f t="shared" si="2"/>
        <v>8.4</v>
      </c>
      <c r="R8" s="612">
        <f t="shared" ref="R8:R71" si="12">MIN(Q8,F8)</f>
        <v>0</v>
      </c>
      <c r="S8" s="604">
        <f t="shared" ref="S8:S71" si="13">OR(E8=0,D8&gt;5)*1</f>
        <v>1</v>
      </c>
      <c r="T8" s="415">
        <f t="shared" si="3"/>
        <v>0</v>
      </c>
      <c r="U8" s="605">
        <f t="shared" si="4"/>
        <v>1</v>
      </c>
      <c r="V8" s="292">
        <f t="shared" si="5"/>
        <v>1</v>
      </c>
    </row>
    <row r="9" spans="1:28" x14ac:dyDescent="0.2">
      <c r="A9" s="629">
        <v>2</v>
      </c>
      <c r="B9" s="410">
        <f t="shared" ref="B9:B72" si="14">$B$7+A9</f>
        <v>45294</v>
      </c>
      <c r="C9" s="411">
        <f t="shared" si="6"/>
        <v>45294</v>
      </c>
      <c r="D9" s="412">
        <f t="shared" si="7"/>
        <v>3</v>
      </c>
      <c r="E9" s="140">
        <f t="shared" si="0"/>
        <v>8.4</v>
      </c>
      <c r="F9" s="413"/>
      <c r="G9" s="414" t="str">
        <f t="shared" si="8"/>
        <v xml:space="preserve">   Arbeitstag</v>
      </c>
      <c r="H9" s="97"/>
      <c r="I9" s="108"/>
      <c r="J9" s="97"/>
      <c r="K9" s="443"/>
      <c r="L9" s="144">
        <f t="shared" si="9"/>
        <v>0</v>
      </c>
      <c r="M9" s="140">
        <f t="shared" ref="M9:M71" si="15">M8+L9</f>
        <v>16.8</v>
      </c>
      <c r="N9" s="48">
        <f t="shared" si="1"/>
        <v>1</v>
      </c>
      <c r="O9" s="598">
        <f t="shared" si="10"/>
        <v>0</v>
      </c>
      <c r="P9" s="598">
        <f t="shared" si="11"/>
        <v>0</v>
      </c>
      <c r="Q9" s="612">
        <f t="shared" si="2"/>
        <v>8.4</v>
      </c>
      <c r="R9" s="612">
        <f t="shared" si="12"/>
        <v>8.4</v>
      </c>
      <c r="S9" s="604">
        <f t="shared" si="13"/>
        <v>0</v>
      </c>
      <c r="T9" s="415">
        <f t="shared" si="3"/>
        <v>0</v>
      </c>
      <c r="U9" s="605">
        <f t="shared" si="4"/>
        <v>1</v>
      </c>
      <c r="V9" s="292">
        <f t="shared" si="5"/>
        <v>1</v>
      </c>
    </row>
    <row r="10" spans="1:28" x14ac:dyDescent="0.2">
      <c r="A10" s="629">
        <v>3</v>
      </c>
      <c r="B10" s="410">
        <f t="shared" si="14"/>
        <v>45295</v>
      </c>
      <c r="C10" s="411">
        <f t="shared" si="6"/>
        <v>45295</v>
      </c>
      <c r="D10" s="412">
        <f t="shared" si="7"/>
        <v>4</v>
      </c>
      <c r="E10" s="140">
        <f t="shared" si="0"/>
        <v>8.4</v>
      </c>
      <c r="F10" s="413"/>
      <c r="G10" s="414" t="str">
        <f t="shared" si="8"/>
        <v xml:space="preserve">   Arbeitstag</v>
      </c>
      <c r="H10" s="97"/>
      <c r="I10" s="108"/>
      <c r="J10" s="97"/>
      <c r="K10" s="443"/>
      <c r="L10" s="144">
        <f t="shared" si="9"/>
        <v>0</v>
      </c>
      <c r="M10" s="140">
        <f t="shared" si="15"/>
        <v>16.8</v>
      </c>
      <c r="N10" s="48">
        <f t="shared" si="1"/>
        <v>1</v>
      </c>
      <c r="O10" s="598">
        <f t="shared" si="10"/>
        <v>0</v>
      </c>
      <c r="P10" s="598">
        <f t="shared" si="11"/>
        <v>0</v>
      </c>
      <c r="Q10" s="612">
        <f t="shared" si="2"/>
        <v>8.4</v>
      </c>
      <c r="R10" s="612">
        <f t="shared" si="12"/>
        <v>8.4</v>
      </c>
      <c r="S10" s="604">
        <f t="shared" si="13"/>
        <v>0</v>
      </c>
      <c r="T10" s="415">
        <f t="shared" si="3"/>
        <v>0</v>
      </c>
      <c r="U10" s="605">
        <f t="shared" si="4"/>
        <v>1</v>
      </c>
      <c r="V10" s="292">
        <f t="shared" si="5"/>
        <v>1</v>
      </c>
    </row>
    <row r="11" spans="1:28" x14ac:dyDescent="0.2">
      <c r="A11" s="629">
        <v>4</v>
      </c>
      <c r="B11" s="410">
        <f t="shared" si="14"/>
        <v>45296</v>
      </c>
      <c r="C11" s="411">
        <f t="shared" si="6"/>
        <v>45296</v>
      </c>
      <c r="D11" s="412">
        <f t="shared" si="7"/>
        <v>5</v>
      </c>
      <c r="E11" s="140">
        <f t="shared" si="0"/>
        <v>8.4</v>
      </c>
      <c r="F11" s="413"/>
      <c r="G11" s="414" t="str">
        <f t="shared" si="8"/>
        <v xml:space="preserve">   Arbeitstag</v>
      </c>
      <c r="H11" s="97"/>
      <c r="I11" s="108"/>
      <c r="J11" s="97"/>
      <c r="K11" s="443"/>
      <c r="L11" s="144">
        <f t="shared" si="9"/>
        <v>0</v>
      </c>
      <c r="M11" s="140">
        <f t="shared" si="15"/>
        <v>16.8</v>
      </c>
      <c r="N11" s="48">
        <f t="shared" si="1"/>
        <v>1</v>
      </c>
      <c r="O11" s="598">
        <f t="shared" si="10"/>
        <v>0</v>
      </c>
      <c r="P11" s="598">
        <f t="shared" si="11"/>
        <v>0</v>
      </c>
      <c r="Q11" s="612">
        <f t="shared" si="2"/>
        <v>8.4</v>
      </c>
      <c r="R11" s="612">
        <f t="shared" si="12"/>
        <v>8.4</v>
      </c>
      <c r="S11" s="604">
        <f t="shared" si="13"/>
        <v>0</v>
      </c>
      <c r="T11" s="415">
        <f t="shared" si="3"/>
        <v>0</v>
      </c>
      <c r="U11" s="605">
        <f t="shared" si="4"/>
        <v>1</v>
      </c>
      <c r="V11" s="292">
        <f t="shared" si="5"/>
        <v>1</v>
      </c>
    </row>
    <row r="12" spans="1:28" x14ac:dyDescent="0.2">
      <c r="A12" s="629">
        <v>5</v>
      </c>
      <c r="B12" s="410">
        <f t="shared" si="14"/>
        <v>45297</v>
      </c>
      <c r="C12" s="411">
        <f t="shared" si="6"/>
        <v>45297</v>
      </c>
      <c r="D12" s="412">
        <f t="shared" si="7"/>
        <v>6</v>
      </c>
      <c r="E12" s="140">
        <f t="shared" si="0"/>
        <v>0</v>
      </c>
      <c r="F12" s="413"/>
      <c r="G12" s="414" t="str">
        <f t="shared" si="8"/>
        <v xml:space="preserve">   Wochenende</v>
      </c>
      <c r="H12" s="97"/>
      <c r="I12" s="108"/>
      <c r="J12" s="97"/>
      <c r="K12" s="443"/>
      <c r="L12" s="144">
        <f t="shared" si="9"/>
        <v>0</v>
      </c>
      <c r="M12" s="140">
        <f t="shared" si="15"/>
        <v>16.8</v>
      </c>
      <c r="N12" s="48">
        <f t="shared" si="1"/>
        <v>1</v>
      </c>
      <c r="O12" s="598">
        <f t="shared" si="10"/>
        <v>0</v>
      </c>
      <c r="P12" s="598">
        <f t="shared" si="11"/>
        <v>0</v>
      </c>
      <c r="Q12" s="612">
        <f t="shared" si="2"/>
        <v>0</v>
      </c>
      <c r="R12" s="612">
        <f t="shared" si="12"/>
        <v>0</v>
      </c>
      <c r="S12" s="604">
        <f t="shared" si="13"/>
        <v>1</v>
      </c>
      <c r="T12" s="415">
        <f t="shared" si="3"/>
        <v>0</v>
      </c>
      <c r="U12" s="605">
        <f t="shared" si="4"/>
        <v>1</v>
      </c>
      <c r="V12" s="292">
        <f t="shared" si="5"/>
        <v>1</v>
      </c>
    </row>
    <row r="13" spans="1:28" x14ac:dyDescent="0.2">
      <c r="A13" s="629">
        <v>6</v>
      </c>
      <c r="B13" s="410">
        <f t="shared" si="14"/>
        <v>45298</v>
      </c>
      <c r="C13" s="411">
        <f t="shared" si="6"/>
        <v>45298</v>
      </c>
      <c r="D13" s="412">
        <f t="shared" si="7"/>
        <v>7</v>
      </c>
      <c r="E13" s="140">
        <f t="shared" si="0"/>
        <v>0</v>
      </c>
      <c r="F13" s="413"/>
      <c r="G13" s="414" t="str">
        <f t="shared" si="8"/>
        <v xml:space="preserve">   Wochenende</v>
      </c>
      <c r="H13" s="97"/>
      <c r="I13" s="108"/>
      <c r="J13" s="97"/>
      <c r="K13" s="443"/>
      <c r="L13" s="144">
        <f t="shared" si="9"/>
        <v>0</v>
      </c>
      <c r="M13" s="140">
        <f t="shared" si="15"/>
        <v>16.8</v>
      </c>
      <c r="N13" s="48">
        <f t="shared" si="1"/>
        <v>1</v>
      </c>
      <c r="O13" s="598">
        <f t="shared" si="10"/>
        <v>0</v>
      </c>
      <c r="P13" s="598">
        <f t="shared" si="11"/>
        <v>0</v>
      </c>
      <c r="Q13" s="612">
        <f t="shared" si="2"/>
        <v>0</v>
      </c>
      <c r="R13" s="612">
        <f t="shared" si="12"/>
        <v>0</v>
      </c>
      <c r="S13" s="604">
        <f t="shared" si="13"/>
        <v>1</v>
      </c>
      <c r="T13" s="415">
        <f t="shared" si="3"/>
        <v>0</v>
      </c>
      <c r="U13" s="605">
        <f t="shared" si="4"/>
        <v>1</v>
      </c>
      <c r="V13" s="292">
        <f t="shared" si="5"/>
        <v>1</v>
      </c>
    </row>
    <row r="14" spans="1:28" x14ac:dyDescent="0.2">
      <c r="A14" s="629">
        <v>7</v>
      </c>
      <c r="B14" s="410">
        <f t="shared" si="14"/>
        <v>45299</v>
      </c>
      <c r="C14" s="411">
        <f t="shared" si="6"/>
        <v>45299</v>
      </c>
      <c r="D14" s="412">
        <f t="shared" si="7"/>
        <v>1</v>
      </c>
      <c r="E14" s="140">
        <f t="shared" si="0"/>
        <v>8.4</v>
      </c>
      <c r="F14" s="413"/>
      <c r="G14" s="414" t="str">
        <f t="shared" si="8"/>
        <v xml:space="preserve">   Arbeitstag</v>
      </c>
      <c r="H14" s="97"/>
      <c r="I14" s="108"/>
      <c r="J14" s="97"/>
      <c r="K14" s="443"/>
      <c r="L14" s="144">
        <f t="shared" si="9"/>
        <v>0</v>
      </c>
      <c r="M14" s="140">
        <f t="shared" si="15"/>
        <v>16.8</v>
      </c>
      <c r="N14" s="48">
        <f t="shared" si="1"/>
        <v>1</v>
      </c>
      <c r="O14" s="598">
        <f t="shared" si="10"/>
        <v>0</v>
      </c>
      <c r="P14" s="598">
        <f t="shared" si="11"/>
        <v>0</v>
      </c>
      <c r="Q14" s="612">
        <f t="shared" si="2"/>
        <v>8.4</v>
      </c>
      <c r="R14" s="612">
        <f t="shared" si="12"/>
        <v>8.4</v>
      </c>
      <c r="S14" s="604">
        <f t="shared" si="13"/>
        <v>0</v>
      </c>
      <c r="T14" s="415">
        <f t="shared" si="3"/>
        <v>0</v>
      </c>
      <c r="U14" s="605">
        <f t="shared" si="4"/>
        <v>1</v>
      </c>
      <c r="V14" s="292">
        <f t="shared" si="5"/>
        <v>1</v>
      </c>
    </row>
    <row r="15" spans="1:28" x14ac:dyDescent="0.2">
      <c r="A15" s="629">
        <v>8</v>
      </c>
      <c r="B15" s="410">
        <f t="shared" si="14"/>
        <v>45300</v>
      </c>
      <c r="C15" s="411">
        <f t="shared" si="6"/>
        <v>45300</v>
      </c>
      <c r="D15" s="412">
        <f t="shared" si="7"/>
        <v>2</v>
      </c>
      <c r="E15" s="140">
        <f t="shared" si="0"/>
        <v>8.4</v>
      </c>
      <c r="F15" s="413"/>
      <c r="G15" s="414" t="str">
        <f t="shared" si="8"/>
        <v xml:space="preserve">   Arbeitstag</v>
      </c>
      <c r="H15" s="97"/>
      <c r="I15" s="108"/>
      <c r="J15" s="97"/>
      <c r="K15" s="443"/>
      <c r="L15" s="144">
        <f t="shared" si="9"/>
        <v>0</v>
      </c>
      <c r="M15" s="140">
        <f t="shared" si="15"/>
        <v>16.8</v>
      </c>
      <c r="N15" s="48">
        <f t="shared" si="1"/>
        <v>1</v>
      </c>
      <c r="O15" s="598">
        <f t="shared" si="10"/>
        <v>0</v>
      </c>
      <c r="P15" s="598">
        <f t="shared" si="11"/>
        <v>0</v>
      </c>
      <c r="Q15" s="612">
        <f t="shared" si="2"/>
        <v>8.4</v>
      </c>
      <c r="R15" s="612">
        <f t="shared" si="12"/>
        <v>8.4</v>
      </c>
      <c r="S15" s="604">
        <f t="shared" si="13"/>
        <v>0</v>
      </c>
      <c r="T15" s="415">
        <f t="shared" si="3"/>
        <v>0</v>
      </c>
      <c r="U15" s="605">
        <f t="shared" si="4"/>
        <v>1</v>
      </c>
      <c r="V15" s="292">
        <f t="shared" si="5"/>
        <v>1</v>
      </c>
    </row>
    <row r="16" spans="1:28" x14ac:dyDescent="0.2">
      <c r="A16" s="629">
        <v>9</v>
      </c>
      <c r="B16" s="410">
        <f t="shared" si="14"/>
        <v>45301</v>
      </c>
      <c r="C16" s="411">
        <f t="shared" si="6"/>
        <v>45301</v>
      </c>
      <c r="D16" s="412">
        <f t="shared" si="7"/>
        <v>3</v>
      </c>
      <c r="E16" s="140">
        <f t="shared" si="0"/>
        <v>8.4</v>
      </c>
      <c r="F16" s="413"/>
      <c r="G16" s="414" t="str">
        <f t="shared" si="8"/>
        <v xml:space="preserve">   Arbeitstag</v>
      </c>
      <c r="H16" s="97"/>
      <c r="I16" s="108"/>
      <c r="J16" s="97"/>
      <c r="K16" s="443"/>
      <c r="L16" s="144">
        <f t="shared" si="9"/>
        <v>0</v>
      </c>
      <c r="M16" s="140">
        <f t="shared" si="15"/>
        <v>16.8</v>
      </c>
      <c r="N16" s="48">
        <f t="shared" si="1"/>
        <v>1</v>
      </c>
      <c r="O16" s="598">
        <f t="shared" si="10"/>
        <v>0</v>
      </c>
      <c r="P16" s="598">
        <f t="shared" si="11"/>
        <v>0</v>
      </c>
      <c r="Q16" s="612">
        <f t="shared" si="2"/>
        <v>8.4</v>
      </c>
      <c r="R16" s="612">
        <f t="shared" si="12"/>
        <v>8.4</v>
      </c>
      <c r="S16" s="604">
        <f t="shared" si="13"/>
        <v>0</v>
      </c>
      <c r="T16" s="415">
        <f t="shared" si="3"/>
        <v>0</v>
      </c>
      <c r="U16" s="605">
        <f t="shared" si="4"/>
        <v>1</v>
      </c>
      <c r="V16" s="292">
        <f t="shared" si="5"/>
        <v>1</v>
      </c>
    </row>
    <row r="17" spans="1:22" x14ac:dyDescent="0.2">
      <c r="A17" s="629">
        <v>10</v>
      </c>
      <c r="B17" s="410">
        <f t="shared" si="14"/>
        <v>45302</v>
      </c>
      <c r="C17" s="411">
        <f t="shared" si="6"/>
        <v>45302</v>
      </c>
      <c r="D17" s="412">
        <f t="shared" si="7"/>
        <v>4</v>
      </c>
      <c r="E17" s="140">
        <f t="shared" si="0"/>
        <v>8.4</v>
      </c>
      <c r="F17" s="413"/>
      <c r="G17" s="414" t="str">
        <f t="shared" si="8"/>
        <v xml:space="preserve">   Arbeitstag</v>
      </c>
      <c r="H17" s="97"/>
      <c r="I17" s="108"/>
      <c r="J17" s="97"/>
      <c r="K17" s="443"/>
      <c r="L17" s="144">
        <f t="shared" si="9"/>
        <v>0</v>
      </c>
      <c r="M17" s="140">
        <f t="shared" si="15"/>
        <v>16.8</v>
      </c>
      <c r="N17" s="48">
        <f t="shared" si="1"/>
        <v>1</v>
      </c>
      <c r="O17" s="598">
        <f t="shared" si="10"/>
        <v>0</v>
      </c>
      <c r="P17" s="598">
        <f t="shared" si="11"/>
        <v>0</v>
      </c>
      <c r="Q17" s="612">
        <f t="shared" si="2"/>
        <v>8.4</v>
      </c>
      <c r="R17" s="612">
        <f t="shared" si="12"/>
        <v>8.4</v>
      </c>
      <c r="S17" s="604">
        <f t="shared" si="13"/>
        <v>0</v>
      </c>
      <c r="T17" s="415">
        <f t="shared" si="3"/>
        <v>0</v>
      </c>
      <c r="U17" s="605">
        <f t="shared" si="4"/>
        <v>1</v>
      </c>
      <c r="V17" s="292">
        <f t="shared" si="5"/>
        <v>1</v>
      </c>
    </row>
    <row r="18" spans="1:22" x14ac:dyDescent="0.2">
      <c r="A18" s="629">
        <v>11</v>
      </c>
      <c r="B18" s="410">
        <f t="shared" si="14"/>
        <v>45303</v>
      </c>
      <c r="C18" s="411">
        <f t="shared" si="6"/>
        <v>45303</v>
      </c>
      <c r="D18" s="412">
        <f t="shared" si="7"/>
        <v>5</v>
      </c>
      <c r="E18" s="140">
        <f t="shared" si="0"/>
        <v>8.4</v>
      </c>
      <c r="F18" s="413"/>
      <c r="G18" s="414" t="str">
        <f t="shared" si="8"/>
        <v xml:space="preserve">   Arbeitstag</v>
      </c>
      <c r="H18" s="97"/>
      <c r="I18" s="108"/>
      <c r="J18" s="97"/>
      <c r="K18" s="443"/>
      <c r="L18" s="144">
        <f t="shared" si="9"/>
        <v>0</v>
      </c>
      <c r="M18" s="140">
        <f t="shared" si="15"/>
        <v>16.8</v>
      </c>
      <c r="N18" s="48">
        <f t="shared" si="1"/>
        <v>1</v>
      </c>
      <c r="O18" s="598">
        <f t="shared" si="10"/>
        <v>0</v>
      </c>
      <c r="P18" s="598">
        <f t="shared" si="11"/>
        <v>0</v>
      </c>
      <c r="Q18" s="612">
        <f t="shared" si="2"/>
        <v>8.4</v>
      </c>
      <c r="R18" s="612">
        <f t="shared" si="12"/>
        <v>8.4</v>
      </c>
      <c r="S18" s="604">
        <f t="shared" si="13"/>
        <v>0</v>
      </c>
      <c r="T18" s="415">
        <f t="shared" si="3"/>
        <v>0</v>
      </c>
      <c r="U18" s="605">
        <f t="shared" si="4"/>
        <v>1</v>
      </c>
      <c r="V18" s="292">
        <f t="shared" si="5"/>
        <v>1</v>
      </c>
    </row>
    <row r="19" spans="1:22" x14ac:dyDescent="0.2">
      <c r="A19" s="629">
        <v>12</v>
      </c>
      <c r="B19" s="410">
        <f t="shared" si="14"/>
        <v>45304</v>
      </c>
      <c r="C19" s="411">
        <f t="shared" si="6"/>
        <v>45304</v>
      </c>
      <c r="D19" s="412">
        <f t="shared" si="7"/>
        <v>6</v>
      </c>
      <c r="E19" s="140">
        <f t="shared" si="0"/>
        <v>0</v>
      </c>
      <c r="F19" s="413"/>
      <c r="G19" s="414" t="str">
        <f t="shared" si="8"/>
        <v xml:space="preserve">   Wochenende</v>
      </c>
      <c r="H19" s="97"/>
      <c r="I19" s="108"/>
      <c r="J19" s="97"/>
      <c r="K19" s="443"/>
      <c r="L19" s="144">
        <f t="shared" si="9"/>
        <v>0</v>
      </c>
      <c r="M19" s="140">
        <f t="shared" si="15"/>
        <v>16.8</v>
      </c>
      <c r="N19" s="48">
        <f t="shared" si="1"/>
        <v>1</v>
      </c>
      <c r="O19" s="598">
        <f t="shared" si="10"/>
        <v>0</v>
      </c>
      <c r="P19" s="598">
        <f t="shared" si="11"/>
        <v>0</v>
      </c>
      <c r="Q19" s="612">
        <f t="shared" si="2"/>
        <v>0</v>
      </c>
      <c r="R19" s="612">
        <f t="shared" si="12"/>
        <v>0</v>
      </c>
      <c r="S19" s="604">
        <f t="shared" si="13"/>
        <v>1</v>
      </c>
      <c r="T19" s="415">
        <f t="shared" si="3"/>
        <v>0</v>
      </c>
      <c r="U19" s="605">
        <f t="shared" si="4"/>
        <v>1</v>
      </c>
      <c r="V19" s="292">
        <f t="shared" si="5"/>
        <v>1</v>
      </c>
    </row>
    <row r="20" spans="1:22" x14ac:dyDescent="0.2">
      <c r="A20" s="629">
        <v>13</v>
      </c>
      <c r="B20" s="410">
        <f t="shared" si="14"/>
        <v>45305</v>
      </c>
      <c r="C20" s="411">
        <f t="shared" si="6"/>
        <v>45305</v>
      </c>
      <c r="D20" s="412">
        <f t="shared" si="7"/>
        <v>7</v>
      </c>
      <c r="E20" s="140">
        <f t="shared" si="0"/>
        <v>0</v>
      </c>
      <c r="F20" s="413"/>
      <c r="G20" s="414" t="str">
        <f t="shared" si="8"/>
        <v xml:space="preserve">   Wochenende</v>
      </c>
      <c r="H20" s="97"/>
      <c r="I20" s="108"/>
      <c r="J20" s="97"/>
      <c r="K20" s="443"/>
      <c r="L20" s="144">
        <f t="shared" si="9"/>
        <v>0</v>
      </c>
      <c r="M20" s="140">
        <f t="shared" si="15"/>
        <v>16.8</v>
      </c>
      <c r="N20" s="48">
        <f t="shared" si="1"/>
        <v>1</v>
      </c>
      <c r="O20" s="598">
        <f t="shared" si="10"/>
        <v>0</v>
      </c>
      <c r="P20" s="598">
        <f t="shared" si="11"/>
        <v>0</v>
      </c>
      <c r="Q20" s="612">
        <f t="shared" si="2"/>
        <v>0</v>
      </c>
      <c r="R20" s="612">
        <f t="shared" si="12"/>
        <v>0</v>
      </c>
      <c r="S20" s="604">
        <f t="shared" si="13"/>
        <v>1</v>
      </c>
      <c r="T20" s="415">
        <f t="shared" si="3"/>
        <v>0</v>
      </c>
      <c r="U20" s="605">
        <f t="shared" si="4"/>
        <v>1</v>
      </c>
      <c r="V20" s="292">
        <f t="shared" si="5"/>
        <v>1</v>
      </c>
    </row>
    <row r="21" spans="1:22" x14ac:dyDescent="0.2">
      <c r="A21" s="629">
        <v>14</v>
      </c>
      <c r="B21" s="410">
        <f t="shared" si="14"/>
        <v>45306</v>
      </c>
      <c r="C21" s="411">
        <f t="shared" si="6"/>
        <v>45306</v>
      </c>
      <c r="D21" s="412">
        <f t="shared" si="7"/>
        <v>1</v>
      </c>
      <c r="E21" s="140">
        <f t="shared" si="0"/>
        <v>8.4</v>
      </c>
      <c r="F21" s="413"/>
      <c r="G21" s="414" t="str">
        <f t="shared" si="8"/>
        <v xml:space="preserve">   Arbeitstag</v>
      </c>
      <c r="H21" s="97"/>
      <c r="I21" s="108"/>
      <c r="J21" s="97"/>
      <c r="K21" s="443"/>
      <c r="L21" s="144">
        <f t="shared" si="9"/>
        <v>0</v>
      </c>
      <c r="M21" s="140">
        <f t="shared" si="15"/>
        <v>16.8</v>
      </c>
      <c r="N21" s="48">
        <f t="shared" si="1"/>
        <v>1</v>
      </c>
      <c r="O21" s="598">
        <f t="shared" si="10"/>
        <v>0</v>
      </c>
      <c r="P21" s="598">
        <f t="shared" si="11"/>
        <v>0</v>
      </c>
      <c r="Q21" s="612">
        <f t="shared" si="2"/>
        <v>8.4</v>
      </c>
      <c r="R21" s="612">
        <f t="shared" si="12"/>
        <v>8.4</v>
      </c>
      <c r="S21" s="604">
        <f t="shared" si="13"/>
        <v>0</v>
      </c>
      <c r="T21" s="415">
        <f t="shared" si="3"/>
        <v>0</v>
      </c>
      <c r="U21" s="605">
        <f t="shared" si="4"/>
        <v>1</v>
      </c>
      <c r="V21" s="292">
        <f t="shared" si="5"/>
        <v>1</v>
      </c>
    </row>
    <row r="22" spans="1:22" x14ac:dyDescent="0.2">
      <c r="A22" s="629">
        <v>15</v>
      </c>
      <c r="B22" s="410">
        <f t="shared" si="14"/>
        <v>45307</v>
      </c>
      <c r="C22" s="411">
        <f t="shared" si="6"/>
        <v>45307</v>
      </c>
      <c r="D22" s="412">
        <f t="shared" si="7"/>
        <v>2</v>
      </c>
      <c r="E22" s="140">
        <f t="shared" si="0"/>
        <v>8.4</v>
      </c>
      <c r="F22" s="413"/>
      <c r="G22" s="414" t="str">
        <f t="shared" si="8"/>
        <v xml:space="preserve">   Arbeitstag</v>
      </c>
      <c r="H22" s="97"/>
      <c r="I22" s="108"/>
      <c r="J22" s="97"/>
      <c r="K22" s="443"/>
      <c r="L22" s="144">
        <f t="shared" si="9"/>
        <v>0</v>
      </c>
      <c r="M22" s="140">
        <f t="shared" si="15"/>
        <v>16.8</v>
      </c>
      <c r="N22" s="48">
        <f t="shared" si="1"/>
        <v>1</v>
      </c>
      <c r="O22" s="598">
        <f t="shared" si="10"/>
        <v>0</v>
      </c>
      <c r="P22" s="598">
        <f t="shared" si="11"/>
        <v>0</v>
      </c>
      <c r="Q22" s="612">
        <f t="shared" si="2"/>
        <v>8.4</v>
      </c>
      <c r="R22" s="612">
        <f t="shared" si="12"/>
        <v>8.4</v>
      </c>
      <c r="S22" s="604">
        <f t="shared" si="13"/>
        <v>0</v>
      </c>
      <c r="T22" s="415">
        <f t="shared" si="3"/>
        <v>0</v>
      </c>
      <c r="U22" s="605">
        <f t="shared" si="4"/>
        <v>1</v>
      </c>
      <c r="V22" s="292">
        <f t="shared" si="5"/>
        <v>1</v>
      </c>
    </row>
    <row r="23" spans="1:22" x14ac:dyDescent="0.2">
      <c r="A23" s="629">
        <v>16</v>
      </c>
      <c r="B23" s="410">
        <f t="shared" si="14"/>
        <v>45308</v>
      </c>
      <c r="C23" s="411">
        <f t="shared" si="6"/>
        <v>45308</v>
      </c>
      <c r="D23" s="412">
        <f t="shared" si="7"/>
        <v>3</v>
      </c>
      <c r="E23" s="140">
        <f t="shared" si="0"/>
        <v>8.4</v>
      </c>
      <c r="F23" s="413"/>
      <c r="G23" s="414" t="str">
        <f t="shared" si="8"/>
        <v xml:space="preserve">   Arbeitstag</v>
      </c>
      <c r="H23" s="97"/>
      <c r="I23" s="108"/>
      <c r="J23" s="97"/>
      <c r="K23" s="443"/>
      <c r="L23" s="144">
        <f t="shared" si="9"/>
        <v>0</v>
      </c>
      <c r="M23" s="140">
        <f t="shared" si="15"/>
        <v>16.8</v>
      </c>
      <c r="N23" s="48">
        <f t="shared" si="1"/>
        <v>1</v>
      </c>
      <c r="O23" s="598">
        <f t="shared" si="10"/>
        <v>0</v>
      </c>
      <c r="P23" s="598">
        <f t="shared" si="11"/>
        <v>0</v>
      </c>
      <c r="Q23" s="612">
        <f t="shared" si="2"/>
        <v>8.4</v>
      </c>
      <c r="R23" s="612">
        <f t="shared" si="12"/>
        <v>8.4</v>
      </c>
      <c r="S23" s="604">
        <f t="shared" si="13"/>
        <v>0</v>
      </c>
      <c r="T23" s="415">
        <f t="shared" si="3"/>
        <v>0</v>
      </c>
      <c r="U23" s="605">
        <f t="shared" si="4"/>
        <v>1</v>
      </c>
      <c r="V23" s="292">
        <f t="shared" si="5"/>
        <v>1</v>
      </c>
    </row>
    <row r="24" spans="1:22" x14ac:dyDescent="0.2">
      <c r="A24" s="629">
        <v>17</v>
      </c>
      <c r="B24" s="410">
        <f t="shared" si="14"/>
        <v>45309</v>
      </c>
      <c r="C24" s="411">
        <f t="shared" si="6"/>
        <v>45309</v>
      </c>
      <c r="D24" s="412">
        <f t="shared" si="7"/>
        <v>4</v>
      </c>
      <c r="E24" s="140">
        <f t="shared" si="0"/>
        <v>8.4</v>
      </c>
      <c r="F24" s="413"/>
      <c r="G24" s="414" t="str">
        <f t="shared" si="8"/>
        <v xml:space="preserve">   Arbeitstag</v>
      </c>
      <c r="H24" s="97"/>
      <c r="I24" s="108"/>
      <c r="J24" s="97"/>
      <c r="K24" s="443"/>
      <c r="L24" s="144">
        <f t="shared" si="9"/>
        <v>0</v>
      </c>
      <c r="M24" s="140">
        <f t="shared" si="15"/>
        <v>16.8</v>
      </c>
      <c r="N24" s="48">
        <f t="shared" si="1"/>
        <v>1</v>
      </c>
      <c r="O24" s="598">
        <f t="shared" si="10"/>
        <v>0</v>
      </c>
      <c r="P24" s="598">
        <f t="shared" si="11"/>
        <v>0</v>
      </c>
      <c r="Q24" s="612">
        <f t="shared" si="2"/>
        <v>8.4</v>
      </c>
      <c r="R24" s="612">
        <f t="shared" si="12"/>
        <v>8.4</v>
      </c>
      <c r="S24" s="604">
        <f t="shared" si="13"/>
        <v>0</v>
      </c>
      <c r="T24" s="415">
        <f t="shared" si="3"/>
        <v>0</v>
      </c>
      <c r="U24" s="605">
        <f t="shared" si="4"/>
        <v>1</v>
      </c>
      <c r="V24" s="292">
        <f t="shared" si="5"/>
        <v>1</v>
      </c>
    </row>
    <row r="25" spans="1:22" x14ac:dyDescent="0.2">
      <c r="A25" s="629">
        <v>18</v>
      </c>
      <c r="B25" s="410">
        <f t="shared" si="14"/>
        <v>45310</v>
      </c>
      <c r="C25" s="411">
        <f t="shared" si="6"/>
        <v>45310</v>
      </c>
      <c r="D25" s="412">
        <f t="shared" si="7"/>
        <v>5</v>
      </c>
      <c r="E25" s="140">
        <f t="shared" si="0"/>
        <v>8.4</v>
      </c>
      <c r="F25" s="413"/>
      <c r="G25" s="414" t="str">
        <f t="shared" si="8"/>
        <v xml:space="preserve">   Arbeitstag</v>
      </c>
      <c r="H25" s="97"/>
      <c r="I25" s="108"/>
      <c r="J25" s="97"/>
      <c r="K25" s="443"/>
      <c r="L25" s="144">
        <f t="shared" si="9"/>
        <v>0</v>
      </c>
      <c r="M25" s="140">
        <f t="shared" si="15"/>
        <v>16.8</v>
      </c>
      <c r="N25" s="48">
        <f t="shared" si="1"/>
        <v>1</v>
      </c>
      <c r="O25" s="598">
        <f t="shared" si="10"/>
        <v>0</v>
      </c>
      <c r="P25" s="598">
        <f t="shared" si="11"/>
        <v>0</v>
      </c>
      <c r="Q25" s="612">
        <f t="shared" si="2"/>
        <v>8.4</v>
      </c>
      <c r="R25" s="612">
        <f t="shared" si="12"/>
        <v>8.4</v>
      </c>
      <c r="S25" s="604">
        <f t="shared" si="13"/>
        <v>0</v>
      </c>
      <c r="T25" s="415">
        <f t="shared" si="3"/>
        <v>0</v>
      </c>
      <c r="U25" s="605">
        <f t="shared" si="4"/>
        <v>1</v>
      </c>
      <c r="V25" s="292">
        <f t="shared" si="5"/>
        <v>1</v>
      </c>
    </row>
    <row r="26" spans="1:22" x14ac:dyDescent="0.2">
      <c r="A26" s="629">
        <v>19</v>
      </c>
      <c r="B26" s="410">
        <f t="shared" si="14"/>
        <v>45311</v>
      </c>
      <c r="C26" s="411">
        <f t="shared" si="6"/>
        <v>45311</v>
      </c>
      <c r="D26" s="412">
        <f t="shared" si="7"/>
        <v>6</v>
      </c>
      <c r="E26" s="140">
        <f t="shared" si="0"/>
        <v>0</v>
      </c>
      <c r="F26" s="413"/>
      <c r="G26" s="414" t="str">
        <f t="shared" si="8"/>
        <v xml:space="preserve">   Wochenende</v>
      </c>
      <c r="H26" s="97"/>
      <c r="I26" s="108"/>
      <c r="J26" s="97"/>
      <c r="K26" s="443"/>
      <c r="L26" s="144">
        <f t="shared" si="9"/>
        <v>0</v>
      </c>
      <c r="M26" s="140">
        <f t="shared" si="15"/>
        <v>16.8</v>
      </c>
      <c r="N26" s="48">
        <f t="shared" si="1"/>
        <v>1</v>
      </c>
      <c r="O26" s="598">
        <f t="shared" si="10"/>
        <v>0</v>
      </c>
      <c r="P26" s="598">
        <f t="shared" si="11"/>
        <v>0</v>
      </c>
      <c r="Q26" s="612">
        <f t="shared" si="2"/>
        <v>0</v>
      </c>
      <c r="R26" s="612">
        <f t="shared" si="12"/>
        <v>0</v>
      </c>
      <c r="S26" s="604">
        <f t="shared" si="13"/>
        <v>1</v>
      </c>
      <c r="T26" s="415">
        <f t="shared" si="3"/>
        <v>0</v>
      </c>
      <c r="U26" s="605">
        <f t="shared" si="4"/>
        <v>1</v>
      </c>
      <c r="V26" s="292">
        <f t="shared" si="5"/>
        <v>1</v>
      </c>
    </row>
    <row r="27" spans="1:22" x14ac:dyDescent="0.2">
      <c r="A27" s="629">
        <v>20</v>
      </c>
      <c r="B27" s="410">
        <f t="shared" si="14"/>
        <v>45312</v>
      </c>
      <c r="C27" s="411">
        <f t="shared" si="6"/>
        <v>45312</v>
      </c>
      <c r="D27" s="412">
        <f t="shared" si="7"/>
        <v>7</v>
      </c>
      <c r="E27" s="140">
        <f t="shared" si="0"/>
        <v>0</v>
      </c>
      <c r="F27" s="413"/>
      <c r="G27" s="414" t="str">
        <f t="shared" si="8"/>
        <v xml:space="preserve">   Wochenende</v>
      </c>
      <c r="H27" s="97"/>
      <c r="I27" s="108"/>
      <c r="J27" s="97"/>
      <c r="K27" s="443"/>
      <c r="L27" s="144">
        <f t="shared" si="9"/>
        <v>0</v>
      </c>
      <c r="M27" s="140">
        <f t="shared" si="15"/>
        <v>16.8</v>
      </c>
      <c r="N27" s="48">
        <f t="shared" si="1"/>
        <v>1</v>
      </c>
      <c r="O27" s="598">
        <f t="shared" si="10"/>
        <v>0</v>
      </c>
      <c r="P27" s="598">
        <f t="shared" si="11"/>
        <v>0</v>
      </c>
      <c r="Q27" s="612">
        <f t="shared" si="2"/>
        <v>0</v>
      </c>
      <c r="R27" s="612">
        <f t="shared" si="12"/>
        <v>0</v>
      </c>
      <c r="S27" s="604">
        <f t="shared" si="13"/>
        <v>1</v>
      </c>
      <c r="T27" s="415">
        <f t="shared" si="3"/>
        <v>0</v>
      </c>
      <c r="U27" s="605">
        <f t="shared" si="4"/>
        <v>1</v>
      </c>
      <c r="V27" s="292">
        <f t="shared" si="5"/>
        <v>1</v>
      </c>
    </row>
    <row r="28" spans="1:22" x14ac:dyDescent="0.2">
      <c r="A28" s="629">
        <v>21</v>
      </c>
      <c r="B28" s="410">
        <f t="shared" si="14"/>
        <v>45313</v>
      </c>
      <c r="C28" s="411">
        <f t="shared" si="6"/>
        <v>45313</v>
      </c>
      <c r="D28" s="412">
        <f t="shared" si="7"/>
        <v>1</v>
      </c>
      <c r="E28" s="140">
        <f t="shared" si="0"/>
        <v>8.4</v>
      </c>
      <c r="F28" s="413"/>
      <c r="G28" s="414" t="str">
        <f t="shared" si="8"/>
        <v xml:space="preserve">   Arbeitstag</v>
      </c>
      <c r="H28" s="97"/>
      <c r="I28" s="108"/>
      <c r="J28" s="98"/>
      <c r="K28" s="443"/>
      <c r="L28" s="144">
        <f t="shared" si="9"/>
        <v>0</v>
      </c>
      <c r="M28" s="140">
        <f t="shared" si="15"/>
        <v>16.8</v>
      </c>
      <c r="N28" s="48">
        <f t="shared" si="1"/>
        <v>1</v>
      </c>
      <c r="O28" s="598">
        <f t="shared" si="10"/>
        <v>0</v>
      </c>
      <c r="P28" s="598">
        <f t="shared" si="11"/>
        <v>0</v>
      </c>
      <c r="Q28" s="612">
        <f t="shared" si="2"/>
        <v>8.4</v>
      </c>
      <c r="R28" s="612">
        <f t="shared" si="12"/>
        <v>8.4</v>
      </c>
      <c r="S28" s="604">
        <f t="shared" si="13"/>
        <v>0</v>
      </c>
      <c r="T28" s="415">
        <f t="shared" si="3"/>
        <v>0</v>
      </c>
      <c r="U28" s="605">
        <f t="shared" si="4"/>
        <v>1</v>
      </c>
      <c r="V28" s="292">
        <f t="shared" si="5"/>
        <v>1</v>
      </c>
    </row>
    <row r="29" spans="1:22" x14ac:dyDescent="0.2">
      <c r="A29" s="629">
        <v>22</v>
      </c>
      <c r="B29" s="410">
        <f t="shared" si="14"/>
        <v>45314</v>
      </c>
      <c r="C29" s="411">
        <f t="shared" si="6"/>
        <v>45314</v>
      </c>
      <c r="D29" s="412">
        <f t="shared" si="7"/>
        <v>2</v>
      </c>
      <c r="E29" s="140">
        <f t="shared" si="0"/>
        <v>8.4</v>
      </c>
      <c r="F29" s="413"/>
      <c r="G29" s="414" t="str">
        <f t="shared" si="8"/>
        <v xml:space="preserve">   Arbeitstag</v>
      </c>
      <c r="H29" s="97"/>
      <c r="I29" s="108"/>
      <c r="J29" s="97"/>
      <c r="K29" s="443"/>
      <c r="L29" s="144">
        <f t="shared" si="9"/>
        <v>0</v>
      </c>
      <c r="M29" s="140">
        <f t="shared" si="15"/>
        <v>16.8</v>
      </c>
      <c r="N29" s="48">
        <f t="shared" si="1"/>
        <v>1</v>
      </c>
      <c r="O29" s="598">
        <f t="shared" si="10"/>
        <v>0</v>
      </c>
      <c r="P29" s="598">
        <f t="shared" si="11"/>
        <v>0</v>
      </c>
      <c r="Q29" s="612">
        <f t="shared" si="2"/>
        <v>8.4</v>
      </c>
      <c r="R29" s="612">
        <f t="shared" si="12"/>
        <v>8.4</v>
      </c>
      <c r="S29" s="604">
        <f t="shared" si="13"/>
        <v>0</v>
      </c>
      <c r="T29" s="415">
        <f t="shared" si="3"/>
        <v>0</v>
      </c>
      <c r="U29" s="605">
        <f t="shared" si="4"/>
        <v>1</v>
      </c>
      <c r="V29" s="292">
        <f t="shared" si="5"/>
        <v>1</v>
      </c>
    </row>
    <row r="30" spans="1:22" x14ac:dyDescent="0.2">
      <c r="A30" s="629">
        <v>23</v>
      </c>
      <c r="B30" s="410">
        <f t="shared" si="14"/>
        <v>45315</v>
      </c>
      <c r="C30" s="411">
        <f t="shared" si="6"/>
        <v>45315</v>
      </c>
      <c r="D30" s="412">
        <f t="shared" si="7"/>
        <v>3</v>
      </c>
      <c r="E30" s="140">
        <f t="shared" si="0"/>
        <v>8.4</v>
      </c>
      <c r="F30" s="413"/>
      <c r="G30" s="414" t="str">
        <f t="shared" si="8"/>
        <v xml:space="preserve">   Arbeitstag</v>
      </c>
      <c r="H30" s="97"/>
      <c r="I30" s="108"/>
      <c r="J30" s="97"/>
      <c r="K30" s="443"/>
      <c r="L30" s="144">
        <f t="shared" si="9"/>
        <v>0</v>
      </c>
      <c r="M30" s="140">
        <f t="shared" si="15"/>
        <v>16.8</v>
      </c>
      <c r="N30" s="48">
        <f t="shared" si="1"/>
        <v>1</v>
      </c>
      <c r="O30" s="598">
        <f t="shared" si="10"/>
        <v>0</v>
      </c>
      <c r="P30" s="598">
        <f t="shared" si="11"/>
        <v>0</v>
      </c>
      <c r="Q30" s="612">
        <f t="shared" si="2"/>
        <v>8.4</v>
      </c>
      <c r="R30" s="612">
        <f t="shared" si="12"/>
        <v>8.4</v>
      </c>
      <c r="S30" s="604">
        <f t="shared" si="13"/>
        <v>0</v>
      </c>
      <c r="T30" s="415">
        <f t="shared" si="3"/>
        <v>0</v>
      </c>
      <c r="U30" s="605">
        <f t="shared" si="4"/>
        <v>1</v>
      </c>
      <c r="V30" s="292">
        <f t="shared" si="5"/>
        <v>1</v>
      </c>
    </row>
    <row r="31" spans="1:22" x14ac:dyDescent="0.2">
      <c r="A31" s="629">
        <v>24</v>
      </c>
      <c r="B31" s="410">
        <f t="shared" si="14"/>
        <v>45316</v>
      </c>
      <c r="C31" s="411">
        <f t="shared" si="6"/>
        <v>45316</v>
      </c>
      <c r="D31" s="412">
        <f t="shared" si="7"/>
        <v>4</v>
      </c>
      <c r="E31" s="140">
        <f t="shared" si="0"/>
        <v>8.4</v>
      </c>
      <c r="F31" s="413"/>
      <c r="G31" s="414" t="str">
        <f t="shared" si="8"/>
        <v xml:space="preserve">   Arbeitstag</v>
      </c>
      <c r="H31" s="97"/>
      <c r="I31" s="416"/>
      <c r="J31" s="97"/>
      <c r="K31" s="443"/>
      <c r="L31" s="144">
        <f t="shared" si="9"/>
        <v>0</v>
      </c>
      <c r="M31" s="140">
        <f t="shared" si="15"/>
        <v>16.8</v>
      </c>
      <c r="N31" s="48">
        <f t="shared" si="1"/>
        <v>1</v>
      </c>
      <c r="O31" s="598">
        <f t="shared" si="10"/>
        <v>0</v>
      </c>
      <c r="P31" s="598">
        <f t="shared" si="11"/>
        <v>0</v>
      </c>
      <c r="Q31" s="612">
        <f t="shared" si="2"/>
        <v>8.4</v>
      </c>
      <c r="R31" s="612">
        <f t="shared" si="12"/>
        <v>8.4</v>
      </c>
      <c r="S31" s="604">
        <f t="shared" si="13"/>
        <v>0</v>
      </c>
      <c r="T31" s="415">
        <f t="shared" si="3"/>
        <v>0</v>
      </c>
      <c r="U31" s="605">
        <f t="shared" si="4"/>
        <v>1</v>
      </c>
      <c r="V31" s="292">
        <f t="shared" si="5"/>
        <v>1</v>
      </c>
    </row>
    <row r="32" spans="1:22" x14ac:dyDescent="0.2">
      <c r="A32" s="629">
        <v>25</v>
      </c>
      <c r="B32" s="410">
        <f t="shared" si="14"/>
        <v>45317</v>
      </c>
      <c r="C32" s="411">
        <f t="shared" si="6"/>
        <v>45317</v>
      </c>
      <c r="D32" s="412">
        <f t="shared" si="7"/>
        <v>5</v>
      </c>
      <c r="E32" s="140">
        <f t="shared" si="0"/>
        <v>8.4</v>
      </c>
      <c r="F32" s="413"/>
      <c r="G32" s="414" t="str">
        <f t="shared" si="8"/>
        <v xml:space="preserve">   Arbeitstag</v>
      </c>
      <c r="H32" s="97"/>
      <c r="I32" s="108"/>
      <c r="J32" s="97"/>
      <c r="K32" s="443"/>
      <c r="L32" s="144">
        <f t="shared" si="9"/>
        <v>0</v>
      </c>
      <c r="M32" s="140">
        <f t="shared" si="15"/>
        <v>16.8</v>
      </c>
      <c r="N32" s="48">
        <f t="shared" si="1"/>
        <v>1</v>
      </c>
      <c r="O32" s="598">
        <f t="shared" si="10"/>
        <v>0</v>
      </c>
      <c r="P32" s="598">
        <f t="shared" si="11"/>
        <v>0</v>
      </c>
      <c r="Q32" s="612">
        <f t="shared" si="2"/>
        <v>8.4</v>
      </c>
      <c r="R32" s="612">
        <f t="shared" si="12"/>
        <v>8.4</v>
      </c>
      <c r="S32" s="604">
        <f t="shared" si="13"/>
        <v>0</v>
      </c>
      <c r="T32" s="415">
        <f t="shared" si="3"/>
        <v>0</v>
      </c>
      <c r="U32" s="605">
        <f t="shared" si="4"/>
        <v>1</v>
      </c>
      <c r="V32" s="292">
        <f t="shared" si="5"/>
        <v>1</v>
      </c>
    </row>
    <row r="33" spans="1:22" x14ac:dyDescent="0.2">
      <c r="A33" s="629">
        <v>26</v>
      </c>
      <c r="B33" s="410">
        <f t="shared" si="14"/>
        <v>45318</v>
      </c>
      <c r="C33" s="411">
        <f t="shared" si="6"/>
        <v>45318</v>
      </c>
      <c r="D33" s="412">
        <f t="shared" si="7"/>
        <v>6</v>
      </c>
      <c r="E33" s="140">
        <f t="shared" si="0"/>
        <v>0</v>
      </c>
      <c r="F33" s="413"/>
      <c r="G33" s="414" t="str">
        <f t="shared" si="8"/>
        <v xml:space="preserve">   Wochenende</v>
      </c>
      <c r="H33" s="97"/>
      <c r="I33" s="108"/>
      <c r="J33" s="97"/>
      <c r="K33" s="443"/>
      <c r="L33" s="144">
        <f t="shared" si="9"/>
        <v>0</v>
      </c>
      <c r="M33" s="140">
        <f t="shared" si="15"/>
        <v>16.8</v>
      </c>
      <c r="N33" s="48">
        <f t="shared" si="1"/>
        <v>1</v>
      </c>
      <c r="O33" s="598">
        <f t="shared" si="10"/>
        <v>0</v>
      </c>
      <c r="P33" s="598">
        <f t="shared" si="11"/>
        <v>0</v>
      </c>
      <c r="Q33" s="612">
        <f t="shared" si="2"/>
        <v>0</v>
      </c>
      <c r="R33" s="612">
        <f t="shared" si="12"/>
        <v>0</v>
      </c>
      <c r="S33" s="604">
        <f t="shared" si="13"/>
        <v>1</v>
      </c>
      <c r="T33" s="415">
        <f t="shared" si="3"/>
        <v>0</v>
      </c>
      <c r="U33" s="605">
        <f t="shared" si="4"/>
        <v>1</v>
      </c>
      <c r="V33" s="292">
        <f t="shared" si="5"/>
        <v>1</v>
      </c>
    </row>
    <row r="34" spans="1:22" x14ac:dyDescent="0.2">
      <c r="A34" s="629">
        <v>27</v>
      </c>
      <c r="B34" s="410">
        <f t="shared" si="14"/>
        <v>45319</v>
      </c>
      <c r="C34" s="411">
        <f t="shared" si="6"/>
        <v>45319</v>
      </c>
      <c r="D34" s="412">
        <f t="shared" si="7"/>
        <v>7</v>
      </c>
      <c r="E34" s="140">
        <f t="shared" si="0"/>
        <v>0</v>
      </c>
      <c r="F34" s="413"/>
      <c r="G34" s="414" t="str">
        <f t="shared" si="8"/>
        <v xml:space="preserve">   Wochenende</v>
      </c>
      <c r="H34" s="97"/>
      <c r="I34" s="108"/>
      <c r="J34" s="97"/>
      <c r="K34" s="443"/>
      <c r="L34" s="144">
        <f t="shared" si="9"/>
        <v>0</v>
      </c>
      <c r="M34" s="140">
        <f t="shared" si="15"/>
        <v>16.8</v>
      </c>
      <c r="N34" s="48">
        <f t="shared" si="1"/>
        <v>1</v>
      </c>
      <c r="O34" s="598">
        <f t="shared" si="10"/>
        <v>0</v>
      </c>
      <c r="P34" s="598">
        <f t="shared" si="11"/>
        <v>0</v>
      </c>
      <c r="Q34" s="612">
        <f t="shared" si="2"/>
        <v>0</v>
      </c>
      <c r="R34" s="612">
        <f t="shared" si="12"/>
        <v>0</v>
      </c>
      <c r="S34" s="604">
        <f t="shared" si="13"/>
        <v>1</v>
      </c>
      <c r="T34" s="415">
        <f t="shared" si="3"/>
        <v>0</v>
      </c>
      <c r="U34" s="605">
        <f t="shared" si="4"/>
        <v>1</v>
      </c>
      <c r="V34" s="292">
        <f t="shared" si="5"/>
        <v>1</v>
      </c>
    </row>
    <row r="35" spans="1:22" x14ac:dyDescent="0.2">
      <c r="A35" s="629">
        <v>28</v>
      </c>
      <c r="B35" s="410">
        <f t="shared" si="14"/>
        <v>45320</v>
      </c>
      <c r="C35" s="411">
        <f t="shared" si="6"/>
        <v>45320</v>
      </c>
      <c r="D35" s="412">
        <f t="shared" si="7"/>
        <v>1</v>
      </c>
      <c r="E35" s="140">
        <f t="shared" si="0"/>
        <v>8.4</v>
      </c>
      <c r="F35" s="413"/>
      <c r="G35" s="414" t="str">
        <f t="shared" si="8"/>
        <v xml:space="preserve">   Arbeitstag</v>
      </c>
      <c r="H35" s="97"/>
      <c r="I35" s="108"/>
      <c r="J35" s="97"/>
      <c r="K35" s="443"/>
      <c r="L35" s="144">
        <f t="shared" si="9"/>
        <v>0</v>
      </c>
      <c r="M35" s="140">
        <f t="shared" si="15"/>
        <v>16.8</v>
      </c>
      <c r="N35" s="48">
        <f t="shared" si="1"/>
        <v>1</v>
      </c>
      <c r="O35" s="598">
        <f t="shared" si="10"/>
        <v>0</v>
      </c>
      <c r="P35" s="598">
        <f t="shared" si="11"/>
        <v>0</v>
      </c>
      <c r="Q35" s="612">
        <f t="shared" si="2"/>
        <v>8.4</v>
      </c>
      <c r="R35" s="612">
        <f t="shared" si="12"/>
        <v>8.4</v>
      </c>
      <c r="S35" s="604">
        <f t="shared" si="13"/>
        <v>0</v>
      </c>
      <c r="T35" s="415">
        <f t="shared" si="3"/>
        <v>0</v>
      </c>
      <c r="U35" s="605">
        <f t="shared" si="4"/>
        <v>1</v>
      </c>
      <c r="V35" s="292">
        <f t="shared" si="5"/>
        <v>1</v>
      </c>
    </row>
    <row r="36" spans="1:22" x14ac:dyDescent="0.2">
      <c r="A36" s="629">
        <v>29</v>
      </c>
      <c r="B36" s="417">
        <f t="shared" si="14"/>
        <v>45321</v>
      </c>
      <c r="C36" s="418">
        <f t="shared" si="6"/>
        <v>45321</v>
      </c>
      <c r="D36" s="412">
        <f t="shared" si="7"/>
        <v>2</v>
      </c>
      <c r="E36" s="140">
        <f t="shared" si="0"/>
        <v>8.4</v>
      </c>
      <c r="F36" s="413"/>
      <c r="G36" s="414" t="str">
        <f t="shared" si="8"/>
        <v xml:space="preserve">   Arbeitstag</v>
      </c>
      <c r="H36" s="97"/>
      <c r="I36" s="108"/>
      <c r="J36" s="97"/>
      <c r="K36" s="443"/>
      <c r="L36" s="144">
        <f t="shared" si="9"/>
        <v>0</v>
      </c>
      <c r="M36" s="140">
        <f t="shared" si="15"/>
        <v>16.8</v>
      </c>
      <c r="N36" s="48">
        <f t="shared" si="1"/>
        <v>1</v>
      </c>
      <c r="O36" s="598">
        <f t="shared" si="10"/>
        <v>0</v>
      </c>
      <c r="P36" s="598">
        <f t="shared" si="11"/>
        <v>0</v>
      </c>
      <c r="Q36" s="612">
        <f t="shared" si="2"/>
        <v>8.4</v>
      </c>
      <c r="R36" s="612">
        <f t="shared" si="12"/>
        <v>8.4</v>
      </c>
      <c r="S36" s="604">
        <f t="shared" si="13"/>
        <v>0</v>
      </c>
      <c r="T36" s="415">
        <f t="shared" si="3"/>
        <v>0</v>
      </c>
      <c r="U36" s="605">
        <f t="shared" si="4"/>
        <v>1</v>
      </c>
      <c r="V36" s="292">
        <f t="shared" si="5"/>
        <v>1</v>
      </c>
    </row>
    <row r="37" spans="1:22" x14ac:dyDescent="0.2">
      <c r="A37" s="629">
        <v>30</v>
      </c>
      <c r="B37" s="417">
        <f t="shared" si="14"/>
        <v>45322</v>
      </c>
      <c r="C37" s="418">
        <f t="shared" si="6"/>
        <v>45322</v>
      </c>
      <c r="D37" s="412">
        <f t="shared" si="7"/>
        <v>3</v>
      </c>
      <c r="E37" s="140">
        <f t="shared" si="0"/>
        <v>8.4</v>
      </c>
      <c r="F37" s="413"/>
      <c r="G37" s="414" t="str">
        <f t="shared" si="8"/>
        <v xml:space="preserve">   Arbeitstag</v>
      </c>
      <c r="H37" s="97"/>
      <c r="I37" s="108"/>
      <c r="J37" s="97"/>
      <c r="K37" s="443"/>
      <c r="L37" s="144">
        <f t="shared" si="9"/>
        <v>0</v>
      </c>
      <c r="M37" s="140">
        <f t="shared" si="15"/>
        <v>16.8</v>
      </c>
      <c r="N37" s="48">
        <f t="shared" si="1"/>
        <v>1</v>
      </c>
      <c r="O37" s="598">
        <f t="shared" si="10"/>
        <v>0</v>
      </c>
      <c r="P37" s="598">
        <f t="shared" si="11"/>
        <v>0</v>
      </c>
      <c r="Q37" s="612">
        <f t="shared" si="2"/>
        <v>8.4</v>
      </c>
      <c r="R37" s="612">
        <f t="shared" si="12"/>
        <v>8.4</v>
      </c>
      <c r="S37" s="604">
        <f t="shared" si="13"/>
        <v>0</v>
      </c>
      <c r="T37" s="415">
        <f t="shared" si="3"/>
        <v>0</v>
      </c>
      <c r="U37" s="605">
        <f t="shared" si="4"/>
        <v>1</v>
      </c>
      <c r="V37" s="292">
        <f t="shared" si="5"/>
        <v>1</v>
      </c>
    </row>
    <row r="38" spans="1:22" x14ac:dyDescent="0.2">
      <c r="A38" s="629">
        <v>31</v>
      </c>
      <c r="B38" s="417">
        <f t="shared" si="14"/>
        <v>45323</v>
      </c>
      <c r="C38" s="418">
        <f t="shared" si="6"/>
        <v>45323</v>
      </c>
      <c r="D38" s="412">
        <f t="shared" si="7"/>
        <v>4</v>
      </c>
      <c r="E38" s="140">
        <f t="shared" si="0"/>
        <v>8.4</v>
      </c>
      <c r="F38" s="413"/>
      <c r="G38" s="414" t="str">
        <f t="shared" si="8"/>
        <v xml:space="preserve">   Arbeitstag</v>
      </c>
      <c r="H38" s="97"/>
      <c r="I38" s="108"/>
      <c r="J38" s="97"/>
      <c r="K38" s="443"/>
      <c r="L38" s="144">
        <f t="shared" si="9"/>
        <v>0</v>
      </c>
      <c r="M38" s="140">
        <f t="shared" si="15"/>
        <v>16.8</v>
      </c>
      <c r="N38" s="48">
        <f t="shared" si="1"/>
        <v>1</v>
      </c>
      <c r="O38" s="598">
        <f t="shared" si="10"/>
        <v>0</v>
      </c>
      <c r="P38" s="598">
        <f t="shared" si="11"/>
        <v>0</v>
      </c>
      <c r="Q38" s="612">
        <f t="shared" si="2"/>
        <v>8.4</v>
      </c>
      <c r="R38" s="612">
        <f t="shared" si="12"/>
        <v>8.4</v>
      </c>
      <c r="S38" s="604">
        <f t="shared" si="13"/>
        <v>0</v>
      </c>
      <c r="T38" s="415">
        <f t="shared" si="3"/>
        <v>0</v>
      </c>
      <c r="U38" s="605">
        <f t="shared" si="4"/>
        <v>1</v>
      </c>
      <c r="V38" s="292">
        <f t="shared" si="5"/>
        <v>1</v>
      </c>
    </row>
    <row r="39" spans="1:22" x14ac:dyDescent="0.2">
      <c r="A39" s="629">
        <v>32</v>
      </c>
      <c r="B39" s="417">
        <f t="shared" si="14"/>
        <v>45324</v>
      </c>
      <c r="C39" s="418">
        <f t="shared" si="6"/>
        <v>45324</v>
      </c>
      <c r="D39" s="412">
        <f t="shared" si="7"/>
        <v>5</v>
      </c>
      <c r="E39" s="140">
        <f t="shared" si="0"/>
        <v>8.4</v>
      </c>
      <c r="F39" s="413"/>
      <c r="G39" s="414" t="str">
        <f t="shared" si="8"/>
        <v xml:space="preserve">   Arbeitstag</v>
      </c>
      <c r="H39" s="97"/>
      <c r="I39" s="108"/>
      <c r="J39" s="97"/>
      <c r="K39" s="443"/>
      <c r="L39" s="144">
        <f t="shared" si="9"/>
        <v>0</v>
      </c>
      <c r="M39" s="140">
        <f t="shared" si="15"/>
        <v>16.8</v>
      </c>
      <c r="N39" s="48">
        <f t="shared" si="1"/>
        <v>1</v>
      </c>
      <c r="O39" s="598">
        <f t="shared" si="10"/>
        <v>0</v>
      </c>
      <c r="P39" s="598">
        <f t="shared" si="11"/>
        <v>0</v>
      </c>
      <c r="Q39" s="612">
        <f t="shared" si="2"/>
        <v>8.4</v>
      </c>
      <c r="R39" s="612">
        <f t="shared" si="12"/>
        <v>8.4</v>
      </c>
      <c r="S39" s="604">
        <f t="shared" si="13"/>
        <v>0</v>
      </c>
      <c r="T39" s="415">
        <f t="shared" si="3"/>
        <v>0</v>
      </c>
      <c r="U39" s="605">
        <f t="shared" si="4"/>
        <v>1</v>
      </c>
      <c r="V39" s="292">
        <f t="shared" si="5"/>
        <v>1</v>
      </c>
    </row>
    <row r="40" spans="1:22" x14ac:dyDescent="0.2">
      <c r="A40" s="629">
        <v>33</v>
      </c>
      <c r="B40" s="417">
        <f t="shared" si="14"/>
        <v>45325</v>
      </c>
      <c r="C40" s="418">
        <f t="shared" si="6"/>
        <v>45325</v>
      </c>
      <c r="D40" s="412">
        <f t="shared" si="7"/>
        <v>6</v>
      </c>
      <c r="E40" s="140">
        <f t="shared" si="0"/>
        <v>0</v>
      </c>
      <c r="F40" s="413"/>
      <c r="G40" s="414" t="str">
        <f t="shared" si="8"/>
        <v xml:space="preserve">   Wochenende</v>
      </c>
      <c r="H40" s="97"/>
      <c r="I40" s="108"/>
      <c r="J40" s="97"/>
      <c r="K40" s="443"/>
      <c r="L40" s="144">
        <f t="shared" si="9"/>
        <v>0</v>
      </c>
      <c r="M40" s="140">
        <f t="shared" si="15"/>
        <v>16.8</v>
      </c>
      <c r="N40" s="48">
        <f t="shared" si="1"/>
        <v>1</v>
      </c>
      <c r="O40" s="598">
        <f t="shared" si="10"/>
        <v>0</v>
      </c>
      <c r="P40" s="598">
        <f t="shared" si="11"/>
        <v>0</v>
      </c>
      <c r="Q40" s="612">
        <f t="shared" si="2"/>
        <v>0</v>
      </c>
      <c r="R40" s="612">
        <f t="shared" si="12"/>
        <v>0</v>
      </c>
      <c r="S40" s="604">
        <f t="shared" si="13"/>
        <v>1</v>
      </c>
      <c r="T40" s="415">
        <f t="shared" si="3"/>
        <v>0</v>
      </c>
      <c r="U40" s="605">
        <f t="shared" si="4"/>
        <v>1</v>
      </c>
      <c r="V40" s="292">
        <f t="shared" si="5"/>
        <v>1</v>
      </c>
    </row>
    <row r="41" spans="1:22" x14ac:dyDescent="0.2">
      <c r="A41" s="629">
        <v>34</v>
      </c>
      <c r="B41" s="417">
        <f t="shared" si="14"/>
        <v>45326</v>
      </c>
      <c r="C41" s="418">
        <f t="shared" si="6"/>
        <v>45326</v>
      </c>
      <c r="D41" s="412">
        <f t="shared" si="7"/>
        <v>7</v>
      </c>
      <c r="E41" s="140">
        <f t="shared" si="0"/>
        <v>0</v>
      </c>
      <c r="F41" s="413"/>
      <c r="G41" s="414" t="str">
        <f t="shared" si="8"/>
        <v xml:space="preserve">   Wochenende</v>
      </c>
      <c r="H41" s="97"/>
      <c r="I41" s="416"/>
      <c r="J41" s="97"/>
      <c r="K41" s="443"/>
      <c r="L41" s="144">
        <f t="shared" si="9"/>
        <v>0</v>
      </c>
      <c r="M41" s="140">
        <f t="shared" si="15"/>
        <v>16.8</v>
      </c>
      <c r="N41" s="48">
        <f t="shared" si="1"/>
        <v>1</v>
      </c>
      <c r="O41" s="598">
        <f t="shared" si="10"/>
        <v>0</v>
      </c>
      <c r="P41" s="598">
        <f t="shared" si="11"/>
        <v>0</v>
      </c>
      <c r="Q41" s="612">
        <f t="shared" si="2"/>
        <v>0</v>
      </c>
      <c r="R41" s="612">
        <f t="shared" si="12"/>
        <v>0</v>
      </c>
      <c r="S41" s="604">
        <f t="shared" si="13"/>
        <v>1</v>
      </c>
      <c r="T41" s="415">
        <f t="shared" si="3"/>
        <v>0</v>
      </c>
      <c r="U41" s="605">
        <f t="shared" si="4"/>
        <v>1</v>
      </c>
      <c r="V41" s="292">
        <f t="shared" si="5"/>
        <v>1</v>
      </c>
    </row>
    <row r="42" spans="1:22" x14ac:dyDescent="0.2">
      <c r="A42" s="629">
        <v>35</v>
      </c>
      <c r="B42" s="417">
        <f t="shared" si="14"/>
        <v>45327</v>
      </c>
      <c r="C42" s="418">
        <f t="shared" si="6"/>
        <v>45327</v>
      </c>
      <c r="D42" s="412">
        <f t="shared" si="7"/>
        <v>1</v>
      </c>
      <c r="E42" s="140">
        <f t="shared" si="0"/>
        <v>8.4</v>
      </c>
      <c r="F42" s="413"/>
      <c r="G42" s="414" t="str">
        <f t="shared" si="8"/>
        <v xml:space="preserve">   Arbeitstag</v>
      </c>
      <c r="H42" s="97"/>
      <c r="I42" s="108"/>
      <c r="J42" s="97"/>
      <c r="K42" s="443"/>
      <c r="L42" s="144">
        <f t="shared" si="9"/>
        <v>0</v>
      </c>
      <c r="M42" s="140">
        <f t="shared" si="15"/>
        <v>16.8</v>
      </c>
      <c r="N42" s="48">
        <f t="shared" si="1"/>
        <v>1</v>
      </c>
      <c r="O42" s="598">
        <f t="shared" si="10"/>
        <v>0</v>
      </c>
      <c r="P42" s="598">
        <f t="shared" si="11"/>
        <v>0</v>
      </c>
      <c r="Q42" s="612">
        <f t="shared" si="2"/>
        <v>8.4</v>
      </c>
      <c r="R42" s="612">
        <f t="shared" si="12"/>
        <v>8.4</v>
      </c>
      <c r="S42" s="604">
        <f t="shared" si="13"/>
        <v>0</v>
      </c>
      <c r="T42" s="415">
        <f t="shared" si="3"/>
        <v>0</v>
      </c>
      <c r="U42" s="605">
        <f t="shared" si="4"/>
        <v>1</v>
      </c>
      <c r="V42" s="292">
        <f t="shared" si="5"/>
        <v>1</v>
      </c>
    </row>
    <row r="43" spans="1:22" x14ac:dyDescent="0.2">
      <c r="A43" s="629">
        <v>36</v>
      </c>
      <c r="B43" s="417">
        <f t="shared" si="14"/>
        <v>45328</v>
      </c>
      <c r="C43" s="418">
        <f t="shared" si="6"/>
        <v>45328</v>
      </c>
      <c r="D43" s="412">
        <f t="shared" si="7"/>
        <v>2</v>
      </c>
      <c r="E43" s="140">
        <f t="shared" si="0"/>
        <v>8.4</v>
      </c>
      <c r="F43" s="413"/>
      <c r="G43" s="414" t="str">
        <f t="shared" si="8"/>
        <v xml:space="preserve">   Arbeitstag</v>
      </c>
      <c r="H43" s="97"/>
      <c r="I43" s="108"/>
      <c r="J43" s="97"/>
      <c r="K43" s="443"/>
      <c r="L43" s="144">
        <f t="shared" si="9"/>
        <v>0</v>
      </c>
      <c r="M43" s="140">
        <f t="shared" si="15"/>
        <v>16.8</v>
      </c>
      <c r="N43" s="48">
        <f t="shared" si="1"/>
        <v>1</v>
      </c>
      <c r="O43" s="598">
        <f t="shared" si="10"/>
        <v>0</v>
      </c>
      <c r="P43" s="598">
        <f t="shared" si="11"/>
        <v>0</v>
      </c>
      <c r="Q43" s="612">
        <f t="shared" si="2"/>
        <v>8.4</v>
      </c>
      <c r="R43" s="612">
        <f t="shared" si="12"/>
        <v>8.4</v>
      </c>
      <c r="S43" s="604">
        <f t="shared" si="13"/>
        <v>0</v>
      </c>
      <c r="T43" s="415">
        <f t="shared" si="3"/>
        <v>0</v>
      </c>
      <c r="U43" s="605">
        <f t="shared" si="4"/>
        <v>1</v>
      </c>
      <c r="V43" s="292">
        <f t="shared" si="5"/>
        <v>1</v>
      </c>
    </row>
    <row r="44" spans="1:22" x14ac:dyDescent="0.2">
      <c r="A44" s="629">
        <v>37</v>
      </c>
      <c r="B44" s="417">
        <f t="shared" si="14"/>
        <v>45329</v>
      </c>
      <c r="C44" s="418">
        <f t="shared" si="6"/>
        <v>45329</v>
      </c>
      <c r="D44" s="412">
        <f t="shared" si="7"/>
        <v>3</v>
      </c>
      <c r="E44" s="140">
        <f t="shared" si="0"/>
        <v>8.4</v>
      </c>
      <c r="F44" s="413"/>
      <c r="G44" s="414" t="str">
        <f t="shared" si="8"/>
        <v xml:space="preserve">   Arbeitstag</v>
      </c>
      <c r="H44" s="97"/>
      <c r="I44" s="108"/>
      <c r="J44" s="97"/>
      <c r="K44" s="443"/>
      <c r="L44" s="144">
        <f t="shared" si="9"/>
        <v>0</v>
      </c>
      <c r="M44" s="140">
        <f t="shared" si="15"/>
        <v>16.8</v>
      </c>
      <c r="N44" s="48">
        <f t="shared" si="1"/>
        <v>1</v>
      </c>
      <c r="O44" s="598">
        <f t="shared" si="10"/>
        <v>0</v>
      </c>
      <c r="P44" s="598">
        <f t="shared" si="11"/>
        <v>0</v>
      </c>
      <c r="Q44" s="612">
        <f t="shared" si="2"/>
        <v>8.4</v>
      </c>
      <c r="R44" s="612">
        <f t="shared" si="12"/>
        <v>8.4</v>
      </c>
      <c r="S44" s="604">
        <f t="shared" si="13"/>
        <v>0</v>
      </c>
      <c r="T44" s="415">
        <f t="shared" si="3"/>
        <v>0</v>
      </c>
      <c r="U44" s="605">
        <f t="shared" si="4"/>
        <v>1</v>
      </c>
      <c r="V44" s="292">
        <f t="shared" si="5"/>
        <v>1</v>
      </c>
    </row>
    <row r="45" spans="1:22" x14ac:dyDescent="0.2">
      <c r="A45" s="629">
        <v>38</v>
      </c>
      <c r="B45" s="417">
        <f t="shared" si="14"/>
        <v>45330</v>
      </c>
      <c r="C45" s="418">
        <f t="shared" si="6"/>
        <v>45330</v>
      </c>
      <c r="D45" s="412">
        <f t="shared" si="7"/>
        <v>4</v>
      </c>
      <c r="E45" s="140">
        <f t="shared" si="0"/>
        <v>8.4</v>
      </c>
      <c r="F45" s="413"/>
      <c r="G45" s="414" t="str">
        <f t="shared" si="8"/>
        <v xml:space="preserve">   Arbeitstag</v>
      </c>
      <c r="H45" s="97"/>
      <c r="I45" s="108"/>
      <c r="J45" s="97"/>
      <c r="K45" s="443"/>
      <c r="L45" s="144">
        <f t="shared" si="9"/>
        <v>0</v>
      </c>
      <c r="M45" s="140">
        <f t="shared" si="15"/>
        <v>16.8</v>
      </c>
      <c r="N45" s="48">
        <f t="shared" si="1"/>
        <v>1</v>
      </c>
      <c r="O45" s="598">
        <f t="shared" si="10"/>
        <v>0</v>
      </c>
      <c r="P45" s="598">
        <f t="shared" si="11"/>
        <v>0</v>
      </c>
      <c r="Q45" s="612">
        <f t="shared" si="2"/>
        <v>8.4</v>
      </c>
      <c r="R45" s="612">
        <f t="shared" si="12"/>
        <v>8.4</v>
      </c>
      <c r="S45" s="604">
        <f t="shared" si="13"/>
        <v>0</v>
      </c>
      <c r="T45" s="415">
        <f t="shared" si="3"/>
        <v>0</v>
      </c>
      <c r="U45" s="605">
        <f t="shared" si="4"/>
        <v>1</v>
      </c>
      <c r="V45" s="292">
        <f t="shared" si="5"/>
        <v>1</v>
      </c>
    </row>
    <row r="46" spans="1:22" x14ac:dyDescent="0.2">
      <c r="A46" s="629">
        <v>39</v>
      </c>
      <c r="B46" s="417">
        <f t="shared" si="14"/>
        <v>45331</v>
      </c>
      <c r="C46" s="418">
        <f t="shared" si="6"/>
        <v>45331</v>
      </c>
      <c r="D46" s="412">
        <f t="shared" si="7"/>
        <v>5</v>
      </c>
      <c r="E46" s="140">
        <f t="shared" si="0"/>
        <v>8.4</v>
      </c>
      <c r="F46" s="413"/>
      <c r="G46" s="414" t="str">
        <f t="shared" si="8"/>
        <v xml:space="preserve">   Arbeitstag</v>
      </c>
      <c r="H46" s="97"/>
      <c r="I46" s="108"/>
      <c r="J46" s="97"/>
      <c r="K46" s="443"/>
      <c r="L46" s="144">
        <f t="shared" si="9"/>
        <v>0</v>
      </c>
      <c r="M46" s="140">
        <f t="shared" si="15"/>
        <v>16.8</v>
      </c>
      <c r="N46" s="48">
        <f t="shared" si="1"/>
        <v>1</v>
      </c>
      <c r="O46" s="598">
        <f t="shared" si="10"/>
        <v>0</v>
      </c>
      <c r="P46" s="598">
        <f t="shared" si="11"/>
        <v>0</v>
      </c>
      <c r="Q46" s="612">
        <f t="shared" si="2"/>
        <v>8.4</v>
      </c>
      <c r="R46" s="612">
        <f t="shared" si="12"/>
        <v>8.4</v>
      </c>
      <c r="S46" s="604">
        <f t="shared" si="13"/>
        <v>0</v>
      </c>
      <c r="T46" s="415">
        <f t="shared" si="3"/>
        <v>0</v>
      </c>
      <c r="U46" s="605">
        <f t="shared" si="4"/>
        <v>1</v>
      </c>
      <c r="V46" s="292">
        <f t="shared" si="5"/>
        <v>1</v>
      </c>
    </row>
    <row r="47" spans="1:22" x14ac:dyDescent="0.2">
      <c r="A47" s="629">
        <v>40</v>
      </c>
      <c r="B47" s="417">
        <f t="shared" si="14"/>
        <v>45332</v>
      </c>
      <c r="C47" s="418">
        <f t="shared" si="6"/>
        <v>45332</v>
      </c>
      <c r="D47" s="412">
        <f t="shared" si="7"/>
        <v>6</v>
      </c>
      <c r="E47" s="140">
        <f t="shared" si="0"/>
        <v>0</v>
      </c>
      <c r="F47" s="413"/>
      <c r="G47" s="414" t="str">
        <f t="shared" si="8"/>
        <v xml:space="preserve">   Wochenende</v>
      </c>
      <c r="H47" s="97"/>
      <c r="I47" s="108"/>
      <c r="J47" s="97"/>
      <c r="K47" s="443"/>
      <c r="L47" s="144">
        <f t="shared" si="9"/>
        <v>0</v>
      </c>
      <c r="M47" s="140">
        <f t="shared" si="15"/>
        <v>16.8</v>
      </c>
      <c r="N47" s="48">
        <f t="shared" si="1"/>
        <v>1</v>
      </c>
      <c r="O47" s="598">
        <f t="shared" si="10"/>
        <v>0</v>
      </c>
      <c r="P47" s="598">
        <f t="shared" si="11"/>
        <v>0</v>
      </c>
      <c r="Q47" s="612">
        <f t="shared" si="2"/>
        <v>0</v>
      </c>
      <c r="R47" s="612">
        <f t="shared" si="12"/>
        <v>0</v>
      </c>
      <c r="S47" s="604">
        <f t="shared" si="13"/>
        <v>1</v>
      </c>
      <c r="T47" s="415">
        <f t="shared" si="3"/>
        <v>0</v>
      </c>
      <c r="U47" s="605">
        <f t="shared" si="4"/>
        <v>1</v>
      </c>
      <c r="V47" s="292">
        <f t="shared" si="5"/>
        <v>1</v>
      </c>
    </row>
    <row r="48" spans="1:22" x14ac:dyDescent="0.2">
      <c r="A48" s="629">
        <v>41</v>
      </c>
      <c r="B48" s="417">
        <f t="shared" si="14"/>
        <v>45333</v>
      </c>
      <c r="C48" s="418">
        <f t="shared" si="6"/>
        <v>45333</v>
      </c>
      <c r="D48" s="412">
        <f t="shared" si="7"/>
        <v>7</v>
      </c>
      <c r="E48" s="140">
        <f t="shared" si="0"/>
        <v>0</v>
      </c>
      <c r="F48" s="413"/>
      <c r="G48" s="414" t="str">
        <f t="shared" si="8"/>
        <v xml:space="preserve">   Wochenende</v>
      </c>
      <c r="H48" s="97"/>
      <c r="I48" s="108"/>
      <c r="J48" s="97"/>
      <c r="K48" s="443"/>
      <c r="L48" s="144">
        <f t="shared" si="9"/>
        <v>0</v>
      </c>
      <c r="M48" s="140">
        <f t="shared" si="15"/>
        <v>16.8</v>
      </c>
      <c r="N48" s="48">
        <f t="shared" si="1"/>
        <v>1</v>
      </c>
      <c r="O48" s="598">
        <f t="shared" si="10"/>
        <v>0</v>
      </c>
      <c r="P48" s="598">
        <f t="shared" si="11"/>
        <v>0</v>
      </c>
      <c r="Q48" s="612">
        <f t="shared" si="2"/>
        <v>0</v>
      </c>
      <c r="R48" s="612">
        <f t="shared" si="12"/>
        <v>0</v>
      </c>
      <c r="S48" s="604">
        <f t="shared" si="13"/>
        <v>1</v>
      </c>
      <c r="T48" s="415">
        <f t="shared" si="3"/>
        <v>0</v>
      </c>
      <c r="U48" s="605">
        <f t="shared" si="4"/>
        <v>1</v>
      </c>
      <c r="V48" s="292">
        <f t="shared" si="5"/>
        <v>1</v>
      </c>
    </row>
    <row r="49" spans="1:22" x14ac:dyDescent="0.2">
      <c r="A49" s="629">
        <v>42</v>
      </c>
      <c r="B49" s="417">
        <f t="shared" si="14"/>
        <v>45334</v>
      </c>
      <c r="C49" s="418">
        <f t="shared" si="6"/>
        <v>45334</v>
      </c>
      <c r="D49" s="412">
        <f t="shared" si="7"/>
        <v>1</v>
      </c>
      <c r="E49" s="140">
        <f t="shared" si="0"/>
        <v>8.4</v>
      </c>
      <c r="F49" s="413"/>
      <c r="G49" s="414" t="str">
        <f t="shared" si="8"/>
        <v xml:space="preserve">   Arbeitstag</v>
      </c>
      <c r="H49" s="97"/>
      <c r="I49" s="108"/>
      <c r="J49" s="97"/>
      <c r="K49" s="443"/>
      <c r="L49" s="144">
        <f t="shared" si="9"/>
        <v>0</v>
      </c>
      <c r="M49" s="140">
        <f t="shared" si="15"/>
        <v>16.8</v>
      </c>
      <c r="N49" s="48">
        <f t="shared" si="1"/>
        <v>1</v>
      </c>
      <c r="O49" s="598">
        <f t="shared" si="10"/>
        <v>0</v>
      </c>
      <c r="P49" s="598">
        <f t="shared" si="11"/>
        <v>0</v>
      </c>
      <c r="Q49" s="612">
        <f t="shared" si="2"/>
        <v>8.4</v>
      </c>
      <c r="R49" s="612">
        <f t="shared" si="12"/>
        <v>8.4</v>
      </c>
      <c r="S49" s="604">
        <f t="shared" si="13"/>
        <v>0</v>
      </c>
      <c r="T49" s="415">
        <f t="shared" si="3"/>
        <v>0</v>
      </c>
      <c r="U49" s="605">
        <f t="shared" si="4"/>
        <v>1</v>
      </c>
      <c r="V49" s="292">
        <f t="shared" si="5"/>
        <v>1</v>
      </c>
    </row>
    <row r="50" spans="1:22" x14ac:dyDescent="0.2">
      <c r="A50" s="629">
        <v>43</v>
      </c>
      <c r="B50" s="417">
        <f t="shared" si="14"/>
        <v>45335</v>
      </c>
      <c r="C50" s="418">
        <f t="shared" si="6"/>
        <v>45335</v>
      </c>
      <c r="D50" s="412">
        <f t="shared" si="7"/>
        <v>2</v>
      </c>
      <c r="E50" s="140">
        <f t="shared" si="0"/>
        <v>8.4</v>
      </c>
      <c r="F50" s="413"/>
      <c r="G50" s="414" t="str">
        <f t="shared" si="8"/>
        <v xml:space="preserve">   Arbeitstag</v>
      </c>
      <c r="H50" s="97"/>
      <c r="I50" s="108"/>
      <c r="J50" s="97"/>
      <c r="K50" s="443"/>
      <c r="L50" s="144">
        <f t="shared" si="9"/>
        <v>0</v>
      </c>
      <c r="M50" s="140">
        <f t="shared" si="15"/>
        <v>16.8</v>
      </c>
      <c r="N50" s="48">
        <f t="shared" si="1"/>
        <v>1</v>
      </c>
      <c r="O50" s="598">
        <f t="shared" si="10"/>
        <v>0</v>
      </c>
      <c r="P50" s="598">
        <f t="shared" si="11"/>
        <v>0</v>
      </c>
      <c r="Q50" s="612">
        <f t="shared" si="2"/>
        <v>8.4</v>
      </c>
      <c r="R50" s="612">
        <f t="shared" si="12"/>
        <v>8.4</v>
      </c>
      <c r="S50" s="604">
        <f t="shared" si="13"/>
        <v>0</v>
      </c>
      <c r="T50" s="415">
        <f t="shared" si="3"/>
        <v>0</v>
      </c>
      <c r="U50" s="605">
        <f t="shared" si="4"/>
        <v>1</v>
      </c>
      <c r="V50" s="292">
        <f t="shared" si="5"/>
        <v>1</v>
      </c>
    </row>
    <row r="51" spans="1:22" x14ac:dyDescent="0.2">
      <c r="A51" s="629">
        <v>44</v>
      </c>
      <c r="B51" s="417">
        <f t="shared" si="14"/>
        <v>45336</v>
      </c>
      <c r="C51" s="418">
        <f t="shared" si="6"/>
        <v>45336</v>
      </c>
      <c r="D51" s="412">
        <f t="shared" si="7"/>
        <v>3</v>
      </c>
      <c r="E51" s="140">
        <f t="shared" si="0"/>
        <v>8.4</v>
      </c>
      <c r="F51" s="413"/>
      <c r="G51" s="414" t="str">
        <f t="shared" si="8"/>
        <v xml:space="preserve">   Arbeitstag</v>
      </c>
      <c r="H51" s="97"/>
      <c r="I51" s="108"/>
      <c r="J51" s="97"/>
      <c r="K51" s="443"/>
      <c r="L51" s="144">
        <f t="shared" si="9"/>
        <v>0</v>
      </c>
      <c r="M51" s="140">
        <f t="shared" si="15"/>
        <v>16.8</v>
      </c>
      <c r="N51" s="48">
        <f t="shared" si="1"/>
        <v>1</v>
      </c>
      <c r="O51" s="598">
        <f t="shared" si="10"/>
        <v>0</v>
      </c>
      <c r="P51" s="598">
        <f t="shared" si="11"/>
        <v>0</v>
      </c>
      <c r="Q51" s="612">
        <f t="shared" si="2"/>
        <v>8.4</v>
      </c>
      <c r="R51" s="612">
        <f t="shared" si="12"/>
        <v>8.4</v>
      </c>
      <c r="S51" s="604">
        <f t="shared" si="13"/>
        <v>0</v>
      </c>
      <c r="T51" s="415">
        <f t="shared" si="3"/>
        <v>0</v>
      </c>
      <c r="U51" s="605">
        <f t="shared" si="4"/>
        <v>1</v>
      </c>
      <c r="V51" s="292">
        <f t="shared" si="5"/>
        <v>1</v>
      </c>
    </row>
    <row r="52" spans="1:22" x14ac:dyDescent="0.2">
      <c r="A52" s="629">
        <v>45</v>
      </c>
      <c r="B52" s="417">
        <f t="shared" si="14"/>
        <v>45337</v>
      </c>
      <c r="C52" s="418">
        <f t="shared" si="6"/>
        <v>45337</v>
      </c>
      <c r="D52" s="412">
        <f t="shared" si="7"/>
        <v>4</v>
      </c>
      <c r="E52" s="140">
        <f t="shared" si="0"/>
        <v>8.4</v>
      </c>
      <c r="F52" s="413"/>
      <c r="G52" s="414" t="str">
        <f t="shared" si="8"/>
        <v xml:space="preserve">   Arbeitstag</v>
      </c>
      <c r="H52" s="97"/>
      <c r="I52" s="108"/>
      <c r="J52" s="97"/>
      <c r="K52" s="443"/>
      <c r="L52" s="144">
        <f t="shared" si="9"/>
        <v>0</v>
      </c>
      <c r="M52" s="140">
        <f t="shared" si="15"/>
        <v>16.8</v>
      </c>
      <c r="N52" s="48">
        <f t="shared" si="1"/>
        <v>1</v>
      </c>
      <c r="O52" s="598">
        <f t="shared" si="10"/>
        <v>0</v>
      </c>
      <c r="P52" s="598">
        <f t="shared" si="11"/>
        <v>0</v>
      </c>
      <c r="Q52" s="612">
        <f t="shared" si="2"/>
        <v>8.4</v>
      </c>
      <c r="R52" s="612">
        <f t="shared" si="12"/>
        <v>8.4</v>
      </c>
      <c r="S52" s="604">
        <f t="shared" si="13"/>
        <v>0</v>
      </c>
      <c r="T52" s="415">
        <f t="shared" si="3"/>
        <v>0</v>
      </c>
      <c r="U52" s="605">
        <f t="shared" si="4"/>
        <v>1</v>
      </c>
      <c r="V52" s="292">
        <f t="shared" si="5"/>
        <v>1</v>
      </c>
    </row>
    <row r="53" spans="1:22" x14ac:dyDescent="0.2">
      <c r="A53" s="629">
        <v>46</v>
      </c>
      <c r="B53" s="417">
        <f t="shared" si="14"/>
        <v>45338</v>
      </c>
      <c r="C53" s="418">
        <f t="shared" si="6"/>
        <v>45338</v>
      </c>
      <c r="D53" s="412">
        <f t="shared" si="7"/>
        <v>5</v>
      </c>
      <c r="E53" s="140">
        <f t="shared" si="0"/>
        <v>8.4</v>
      </c>
      <c r="F53" s="413"/>
      <c r="G53" s="414" t="str">
        <f t="shared" si="8"/>
        <v xml:space="preserve">   Arbeitstag</v>
      </c>
      <c r="H53" s="97"/>
      <c r="I53" s="108"/>
      <c r="J53" s="97"/>
      <c r="K53" s="443"/>
      <c r="L53" s="144">
        <f t="shared" si="9"/>
        <v>0</v>
      </c>
      <c r="M53" s="140">
        <f t="shared" si="15"/>
        <v>16.8</v>
      </c>
      <c r="N53" s="48">
        <f t="shared" si="1"/>
        <v>1</v>
      </c>
      <c r="O53" s="598">
        <f t="shared" si="10"/>
        <v>0</v>
      </c>
      <c r="P53" s="598">
        <f t="shared" si="11"/>
        <v>0</v>
      </c>
      <c r="Q53" s="612">
        <f t="shared" si="2"/>
        <v>8.4</v>
      </c>
      <c r="R53" s="612">
        <f t="shared" si="12"/>
        <v>8.4</v>
      </c>
      <c r="S53" s="604">
        <f t="shared" si="13"/>
        <v>0</v>
      </c>
      <c r="T53" s="415">
        <f t="shared" si="3"/>
        <v>0</v>
      </c>
      <c r="U53" s="605">
        <f t="shared" si="4"/>
        <v>1</v>
      </c>
      <c r="V53" s="292">
        <f t="shared" si="5"/>
        <v>1</v>
      </c>
    </row>
    <row r="54" spans="1:22" x14ac:dyDescent="0.2">
      <c r="A54" s="629">
        <v>47</v>
      </c>
      <c r="B54" s="417">
        <f t="shared" si="14"/>
        <v>45339</v>
      </c>
      <c r="C54" s="418">
        <f t="shared" si="6"/>
        <v>45339</v>
      </c>
      <c r="D54" s="412">
        <f t="shared" si="7"/>
        <v>6</v>
      </c>
      <c r="E54" s="140">
        <f t="shared" si="0"/>
        <v>0</v>
      </c>
      <c r="F54" s="413"/>
      <c r="G54" s="414" t="str">
        <f t="shared" si="8"/>
        <v xml:space="preserve">   Wochenende</v>
      </c>
      <c r="H54" s="97"/>
      <c r="I54" s="108"/>
      <c r="J54" s="97"/>
      <c r="K54" s="443"/>
      <c r="L54" s="144">
        <f t="shared" si="9"/>
        <v>0</v>
      </c>
      <c r="M54" s="140">
        <f t="shared" si="15"/>
        <v>16.8</v>
      </c>
      <c r="N54" s="48">
        <f t="shared" si="1"/>
        <v>1</v>
      </c>
      <c r="O54" s="598">
        <f t="shared" si="10"/>
        <v>0</v>
      </c>
      <c r="P54" s="598">
        <f t="shared" si="11"/>
        <v>0</v>
      </c>
      <c r="Q54" s="612">
        <f t="shared" si="2"/>
        <v>0</v>
      </c>
      <c r="R54" s="612">
        <f t="shared" si="12"/>
        <v>0</v>
      </c>
      <c r="S54" s="604">
        <f t="shared" si="13"/>
        <v>1</v>
      </c>
      <c r="T54" s="415">
        <f t="shared" si="3"/>
        <v>0</v>
      </c>
      <c r="U54" s="605">
        <f t="shared" si="4"/>
        <v>1</v>
      </c>
      <c r="V54" s="292">
        <f t="shared" si="5"/>
        <v>1</v>
      </c>
    </row>
    <row r="55" spans="1:22" x14ac:dyDescent="0.2">
      <c r="A55" s="629">
        <v>48</v>
      </c>
      <c r="B55" s="417">
        <f t="shared" si="14"/>
        <v>45340</v>
      </c>
      <c r="C55" s="418">
        <f t="shared" si="6"/>
        <v>45340</v>
      </c>
      <c r="D55" s="412">
        <f t="shared" si="7"/>
        <v>7</v>
      </c>
      <c r="E55" s="140">
        <f t="shared" si="0"/>
        <v>0</v>
      </c>
      <c r="F55" s="413"/>
      <c r="G55" s="414" t="str">
        <f t="shared" si="8"/>
        <v xml:space="preserve">   Wochenende</v>
      </c>
      <c r="H55" s="97"/>
      <c r="I55" s="108"/>
      <c r="J55" s="97"/>
      <c r="K55" s="443"/>
      <c r="L55" s="144">
        <f t="shared" si="9"/>
        <v>0</v>
      </c>
      <c r="M55" s="140">
        <f t="shared" si="15"/>
        <v>16.8</v>
      </c>
      <c r="N55" s="48">
        <f t="shared" si="1"/>
        <v>1</v>
      </c>
      <c r="O55" s="598">
        <f t="shared" si="10"/>
        <v>0</v>
      </c>
      <c r="P55" s="598">
        <f t="shared" si="11"/>
        <v>0</v>
      </c>
      <c r="Q55" s="612">
        <f t="shared" si="2"/>
        <v>0</v>
      </c>
      <c r="R55" s="612">
        <f t="shared" si="12"/>
        <v>0</v>
      </c>
      <c r="S55" s="604">
        <f t="shared" si="13"/>
        <v>1</v>
      </c>
      <c r="T55" s="415">
        <f t="shared" si="3"/>
        <v>0</v>
      </c>
      <c r="U55" s="605">
        <f t="shared" si="4"/>
        <v>1</v>
      </c>
      <c r="V55" s="292">
        <f t="shared" si="5"/>
        <v>1</v>
      </c>
    </row>
    <row r="56" spans="1:22" x14ac:dyDescent="0.2">
      <c r="A56" s="629">
        <v>49</v>
      </c>
      <c r="B56" s="417">
        <f t="shared" si="14"/>
        <v>45341</v>
      </c>
      <c r="C56" s="418">
        <f t="shared" si="6"/>
        <v>45341</v>
      </c>
      <c r="D56" s="412">
        <f t="shared" si="7"/>
        <v>1</v>
      </c>
      <c r="E56" s="140">
        <f t="shared" si="0"/>
        <v>0</v>
      </c>
      <c r="F56" s="413"/>
      <c r="G56" s="414" t="str">
        <f t="shared" si="8"/>
        <v>Fasnachtsmontag</v>
      </c>
      <c r="H56" s="97"/>
      <c r="I56" s="108" t="s">
        <v>287</v>
      </c>
      <c r="J56" s="97"/>
      <c r="K56" s="443"/>
      <c r="L56" s="144">
        <f t="shared" si="9"/>
        <v>8.4</v>
      </c>
      <c r="M56" s="140">
        <f t="shared" si="15"/>
        <v>25.200000000000003</v>
      </c>
      <c r="N56" s="48">
        <f t="shared" si="1"/>
        <v>1</v>
      </c>
      <c r="O56" s="598">
        <f t="shared" si="10"/>
        <v>8.4</v>
      </c>
      <c r="P56" s="598">
        <f t="shared" si="11"/>
        <v>0</v>
      </c>
      <c r="Q56" s="612">
        <f t="shared" si="2"/>
        <v>8.4</v>
      </c>
      <c r="R56" s="612">
        <f t="shared" si="12"/>
        <v>8.4</v>
      </c>
      <c r="S56" s="604">
        <f t="shared" si="13"/>
        <v>1</v>
      </c>
      <c r="T56" s="415">
        <f t="shared" si="3"/>
        <v>8.4</v>
      </c>
      <c r="U56" s="605">
        <f t="shared" si="4"/>
        <v>1</v>
      </c>
      <c r="V56" s="292">
        <f t="shared" si="5"/>
        <v>1</v>
      </c>
    </row>
    <row r="57" spans="1:22" x14ac:dyDescent="0.2">
      <c r="A57" s="629">
        <v>50</v>
      </c>
      <c r="B57" s="417">
        <f t="shared" si="14"/>
        <v>45342</v>
      </c>
      <c r="C57" s="418">
        <f t="shared" si="6"/>
        <v>45342</v>
      </c>
      <c r="D57" s="412">
        <f t="shared" si="7"/>
        <v>2</v>
      </c>
      <c r="E57" s="140">
        <f t="shared" si="0"/>
        <v>8.4</v>
      </c>
      <c r="F57" s="413"/>
      <c r="G57" s="414" t="str">
        <f t="shared" si="8"/>
        <v xml:space="preserve">   Arbeitstag</v>
      </c>
      <c r="H57" s="97"/>
      <c r="I57" s="108"/>
      <c r="J57" s="97"/>
      <c r="K57" s="443"/>
      <c r="L57" s="144">
        <f t="shared" si="9"/>
        <v>0</v>
      </c>
      <c r="M57" s="140">
        <f t="shared" si="15"/>
        <v>25.200000000000003</v>
      </c>
      <c r="N57" s="48">
        <f t="shared" si="1"/>
        <v>1</v>
      </c>
      <c r="O57" s="598">
        <f t="shared" si="10"/>
        <v>0</v>
      </c>
      <c r="P57" s="598">
        <f t="shared" si="11"/>
        <v>0</v>
      </c>
      <c r="Q57" s="612">
        <f t="shared" si="2"/>
        <v>8.4</v>
      </c>
      <c r="R57" s="612">
        <f t="shared" si="12"/>
        <v>8.4</v>
      </c>
      <c r="S57" s="604">
        <f t="shared" si="13"/>
        <v>0</v>
      </c>
      <c r="T57" s="415">
        <f t="shared" si="3"/>
        <v>0</v>
      </c>
      <c r="U57" s="605">
        <f t="shared" si="4"/>
        <v>1</v>
      </c>
      <c r="V57" s="292">
        <f t="shared" si="5"/>
        <v>1</v>
      </c>
    </row>
    <row r="58" spans="1:22" x14ac:dyDescent="0.2">
      <c r="A58" s="629">
        <v>51</v>
      </c>
      <c r="B58" s="417">
        <f t="shared" si="14"/>
        <v>45343</v>
      </c>
      <c r="C58" s="418">
        <f t="shared" si="6"/>
        <v>45343</v>
      </c>
      <c r="D58" s="412">
        <f t="shared" si="7"/>
        <v>3</v>
      </c>
      <c r="E58" s="140">
        <f t="shared" si="0"/>
        <v>8.4</v>
      </c>
      <c r="F58" s="413"/>
      <c r="G58" s="414" t="str">
        <f t="shared" si="8"/>
        <v xml:space="preserve">   Arbeitstag</v>
      </c>
      <c r="H58" s="97"/>
      <c r="I58" s="108"/>
      <c r="J58" s="97"/>
      <c r="K58" s="443"/>
      <c r="L58" s="144">
        <f t="shared" si="9"/>
        <v>0</v>
      </c>
      <c r="M58" s="140">
        <f t="shared" si="15"/>
        <v>25.200000000000003</v>
      </c>
      <c r="N58" s="48">
        <f t="shared" si="1"/>
        <v>1</v>
      </c>
      <c r="O58" s="598">
        <f t="shared" si="10"/>
        <v>0</v>
      </c>
      <c r="P58" s="598">
        <f t="shared" si="11"/>
        <v>0</v>
      </c>
      <c r="Q58" s="612">
        <f t="shared" si="2"/>
        <v>8.4</v>
      </c>
      <c r="R58" s="612">
        <f t="shared" si="12"/>
        <v>8.4</v>
      </c>
      <c r="S58" s="604">
        <f t="shared" si="13"/>
        <v>0</v>
      </c>
      <c r="T58" s="415">
        <f t="shared" si="3"/>
        <v>0</v>
      </c>
      <c r="U58" s="605">
        <f t="shared" si="4"/>
        <v>1</v>
      </c>
      <c r="V58" s="292">
        <f t="shared" si="5"/>
        <v>1</v>
      </c>
    </row>
    <row r="59" spans="1:22" x14ac:dyDescent="0.2">
      <c r="A59" s="629">
        <v>52</v>
      </c>
      <c r="B59" s="417">
        <f t="shared" si="14"/>
        <v>45344</v>
      </c>
      <c r="C59" s="418">
        <f t="shared" si="6"/>
        <v>45344</v>
      </c>
      <c r="D59" s="412">
        <f t="shared" si="7"/>
        <v>4</v>
      </c>
      <c r="E59" s="140">
        <f t="shared" si="0"/>
        <v>8.4</v>
      </c>
      <c r="F59" s="413"/>
      <c r="G59" s="414" t="str">
        <f t="shared" si="8"/>
        <v xml:space="preserve">   Arbeitstag</v>
      </c>
      <c r="H59" s="97"/>
      <c r="I59" s="108"/>
      <c r="J59" s="97"/>
      <c r="K59" s="443"/>
      <c r="L59" s="144">
        <f t="shared" si="9"/>
        <v>0</v>
      </c>
      <c r="M59" s="140">
        <f t="shared" si="15"/>
        <v>25.200000000000003</v>
      </c>
      <c r="N59" s="48">
        <f t="shared" si="1"/>
        <v>1</v>
      </c>
      <c r="O59" s="598">
        <f t="shared" si="10"/>
        <v>0</v>
      </c>
      <c r="P59" s="598">
        <f t="shared" si="11"/>
        <v>0</v>
      </c>
      <c r="Q59" s="612">
        <f t="shared" si="2"/>
        <v>8.4</v>
      </c>
      <c r="R59" s="612">
        <f t="shared" si="12"/>
        <v>8.4</v>
      </c>
      <c r="S59" s="604">
        <f t="shared" si="13"/>
        <v>0</v>
      </c>
      <c r="T59" s="415">
        <f t="shared" si="3"/>
        <v>0</v>
      </c>
      <c r="U59" s="605">
        <f t="shared" si="4"/>
        <v>1</v>
      </c>
      <c r="V59" s="292">
        <f t="shared" si="5"/>
        <v>1</v>
      </c>
    </row>
    <row r="60" spans="1:22" x14ac:dyDescent="0.2">
      <c r="A60" s="629">
        <v>53</v>
      </c>
      <c r="B60" s="417">
        <f t="shared" si="14"/>
        <v>45345</v>
      </c>
      <c r="C60" s="418">
        <f t="shared" si="6"/>
        <v>45345</v>
      </c>
      <c r="D60" s="412">
        <f t="shared" si="7"/>
        <v>5</v>
      </c>
      <c r="E60" s="140">
        <f t="shared" si="0"/>
        <v>8.4</v>
      </c>
      <c r="F60" s="413"/>
      <c r="G60" s="414" t="str">
        <f t="shared" si="8"/>
        <v xml:space="preserve">   Arbeitstag</v>
      </c>
      <c r="H60" s="97"/>
      <c r="I60" s="108"/>
      <c r="J60" s="97"/>
      <c r="K60" s="443"/>
      <c r="L60" s="144">
        <f t="shared" si="9"/>
        <v>0</v>
      </c>
      <c r="M60" s="140">
        <f t="shared" si="15"/>
        <v>25.200000000000003</v>
      </c>
      <c r="N60" s="48">
        <f t="shared" si="1"/>
        <v>1</v>
      </c>
      <c r="O60" s="598">
        <f t="shared" si="10"/>
        <v>0</v>
      </c>
      <c r="P60" s="598">
        <f t="shared" si="11"/>
        <v>0</v>
      </c>
      <c r="Q60" s="612">
        <f t="shared" si="2"/>
        <v>8.4</v>
      </c>
      <c r="R60" s="612">
        <f t="shared" si="12"/>
        <v>8.4</v>
      </c>
      <c r="S60" s="604">
        <f t="shared" si="13"/>
        <v>0</v>
      </c>
      <c r="T60" s="415">
        <f t="shared" si="3"/>
        <v>0</v>
      </c>
      <c r="U60" s="605">
        <f t="shared" si="4"/>
        <v>1</v>
      </c>
      <c r="V60" s="292">
        <f t="shared" si="5"/>
        <v>1</v>
      </c>
    </row>
    <row r="61" spans="1:22" x14ac:dyDescent="0.2">
      <c r="A61" s="629">
        <v>54</v>
      </c>
      <c r="B61" s="417">
        <f t="shared" si="14"/>
        <v>45346</v>
      </c>
      <c r="C61" s="418">
        <f t="shared" si="6"/>
        <v>45346</v>
      </c>
      <c r="D61" s="412">
        <f t="shared" si="7"/>
        <v>6</v>
      </c>
      <c r="E61" s="140">
        <f t="shared" si="0"/>
        <v>0</v>
      </c>
      <c r="F61" s="413"/>
      <c r="G61" s="414" t="str">
        <f t="shared" si="8"/>
        <v xml:space="preserve">   Wochenende</v>
      </c>
      <c r="H61" s="97"/>
      <c r="I61" s="108"/>
      <c r="J61" s="97"/>
      <c r="K61" s="443"/>
      <c r="L61" s="144">
        <f t="shared" si="9"/>
        <v>0</v>
      </c>
      <c r="M61" s="140">
        <f t="shared" si="15"/>
        <v>25.200000000000003</v>
      </c>
      <c r="N61" s="48">
        <f t="shared" si="1"/>
        <v>1</v>
      </c>
      <c r="O61" s="598">
        <f t="shared" si="10"/>
        <v>0</v>
      </c>
      <c r="P61" s="598">
        <f t="shared" si="11"/>
        <v>0</v>
      </c>
      <c r="Q61" s="612">
        <f t="shared" si="2"/>
        <v>0</v>
      </c>
      <c r="R61" s="612">
        <f t="shared" si="12"/>
        <v>0</v>
      </c>
      <c r="S61" s="604">
        <f t="shared" si="13"/>
        <v>1</v>
      </c>
      <c r="T61" s="415">
        <f t="shared" si="3"/>
        <v>0</v>
      </c>
      <c r="U61" s="605">
        <f t="shared" si="4"/>
        <v>1</v>
      </c>
      <c r="V61" s="292">
        <f t="shared" si="5"/>
        <v>1</v>
      </c>
    </row>
    <row r="62" spans="1:22" x14ac:dyDescent="0.2">
      <c r="A62" s="629">
        <v>55</v>
      </c>
      <c r="B62" s="417">
        <f t="shared" si="14"/>
        <v>45347</v>
      </c>
      <c r="C62" s="418">
        <f t="shared" si="6"/>
        <v>45347</v>
      </c>
      <c r="D62" s="412">
        <f t="shared" si="7"/>
        <v>7</v>
      </c>
      <c r="E62" s="140">
        <f t="shared" si="0"/>
        <v>0</v>
      </c>
      <c r="F62" s="413"/>
      <c r="G62" s="414" t="str">
        <f t="shared" si="8"/>
        <v xml:space="preserve">   Wochenende</v>
      </c>
      <c r="H62" s="97"/>
      <c r="I62" s="108"/>
      <c r="J62" s="97"/>
      <c r="K62" s="443"/>
      <c r="L62" s="144">
        <f t="shared" si="9"/>
        <v>0</v>
      </c>
      <c r="M62" s="140">
        <f t="shared" si="15"/>
        <v>25.200000000000003</v>
      </c>
      <c r="N62" s="48">
        <f t="shared" si="1"/>
        <v>1</v>
      </c>
      <c r="O62" s="598">
        <f t="shared" si="10"/>
        <v>0</v>
      </c>
      <c r="P62" s="598">
        <f t="shared" si="11"/>
        <v>0</v>
      </c>
      <c r="Q62" s="612">
        <f t="shared" si="2"/>
        <v>0</v>
      </c>
      <c r="R62" s="612">
        <f t="shared" si="12"/>
        <v>0</v>
      </c>
      <c r="S62" s="604">
        <f t="shared" si="13"/>
        <v>1</v>
      </c>
      <c r="T62" s="415">
        <f t="shared" si="3"/>
        <v>0</v>
      </c>
      <c r="U62" s="605">
        <f t="shared" si="4"/>
        <v>1</v>
      </c>
      <c r="V62" s="292">
        <f t="shared" si="5"/>
        <v>1</v>
      </c>
    </row>
    <row r="63" spans="1:22" x14ac:dyDescent="0.2">
      <c r="A63" s="629">
        <v>56</v>
      </c>
      <c r="B63" s="417">
        <f t="shared" si="14"/>
        <v>45348</v>
      </c>
      <c r="C63" s="418">
        <f t="shared" si="6"/>
        <v>45348</v>
      </c>
      <c r="D63" s="412">
        <f t="shared" si="7"/>
        <v>1</v>
      </c>
      <c r="E63" s="140">
        <f t="shared" si="0"/>
        <v>8.4</v>
      </c>
      <c r="F63" s="413"/>
      <c r="G63" s="414" t="str">
        <f t="shared" si="8"/>
        <v xml:space="preserve">   Arbeitstag</v>
      </c>
      <c r="H63" s="97"/>
      <c r="I63" s="108"/>
      <c r="J63" s="97"/>
      <c r="K63" s="443"/>
      <c r="L63" s="144">
        <f t="shared" si="9"/>
        <v>0</v>
      </c>
      <c r="M63" s="140">
        <f t="shared" si="15"/>
        <v>25.200000000000003</v>
      </c>
      <c r="N63" s="48">
        <f t="shared" si="1"/>
        <v>1</v>
      </c>
      <c r="O63" s="598">
        <f t="shared" si="10"/>
        <v>0</v>
      </c>
      <c r="P63" s="598">
        <f t="shared" si="11"/>
        <v>0</v>
      </c>
      <c r="Q63" s="612">
        <f t="shared" si="2"/>
        <v>8.4</v>
      </c>
      <c r="R63" s="612">
        <f t="shared" si="12"/>
        <v>8.4</v>
      </c>
      <c r="S63" s="604">
        <f t="shared" si="13"/>
        <v>0</v>
      </c>
      <c r="T63" s="415">
        <f t="shared" si="3"/>
        <v>0</v>
      </c>
      <c r="U63" s="605">
        <f t="shared" si="4"/>
        <v>1</v>
      </c>
      <c r="V63" s="292">
        <f t="shared" si="5"/>
        <v>1</v>
      </c>
    </row>
    <row r="64" spans="1:22" x14ac:dyDescent="0.2">
      <c r="A64" s="629">
        <v>57</v>
      </c>
      <c r="B64" s="417">
        <f t="shared" si="14"/>
        <v>45349</v>
      </c>
      <c r="C64" s="418">
        <f t="shared" si="6"/>
        <v>45349</v>
      </c>
      <c r="D64" s="412">
        <f t="shared" si="7"/>
        <v>2</v>
      </c>
      <c r="E64" s="140">
        <f t="shared" si="0"/>
        <v>8.4</v>
      </c>
      <c r="F64" s="413"/>
      <c r="G64" s="414" t="str">
        <f t="shared" si="8"/>
        <v xml:space="preserve">   Arbeitstag</v>
      </c>
      <c r="H64" s="97"/>
      <c r="I64" s="108"/>
      <c r="J64" s="97"/>
      <c r="K64" s="443"/>
      <c r="L64" s="144">
        <f t="shared" si="9"/>
        <v>0</v>
      </c>
      <c r="M64" s="140">
        <f t="shared" si="15"/>
        <v>25.200000000000003</v>
      </c>
      <c r="N64" s="48">
        <f t="shared" si="1"/>
        <v>1</v>
      </c>
      <c r="O64" s="598">
        <f t="shared" si="10"/>
        <v>0</v>
      </c>
      <c r="P64" s="598">
        <f t="shared" si="11"/>
        <v>0</v>
      </c>
      <c r="Q64" s="612">
        <f t="shared" si="2"/>
        <v>8.4</v>
      </c>
      <c r="R64" s="612">
        <f t="shared" si="12"/>
        <v>8.4</v>
      </c>
      <c r="S64" s="604">
        <f t="shared" si="13"/>
        <v>0</v>
      </c>
      <c r="T64" s="415">
        <f t="shared" si="3"/>
        <v>0</v>
      </c>
      <c r="U64" s="605">
        <f t="shared" si="4"/>
        <v>1</v>
      </c>
      <c r="V64" s="292">
        <f t="shared" si="5"/>
        <v>1</v>
      </c>
    </row>
    <row r="65" spans="1:22" x14ac:dyDescent="0.2">
      <c r="A65" s="629">
        <v>58</v>
      </c>
      <c r="B65" s="417">
        <f t="shared" si="14"/>
        <v>45350</v>
      </c>
      <c r="C65" s="418">
        <f t="shared" si="6"/>
        <v>45350</v>
      </c>
      <c r="D65" s="412">
        <f t="shared" si="7"/>
        <v>3</v>
      </c>
      <c r="E65" s="140">
        <f t="shared" si="0"/>
        <v>8.4</v>
      </c>
      <c r="F65" s="413"/>
      <c r="G65" s="414" t="str">
        <f t="shared" si="8"/>
        <v xml:space="preserve">   Arbeitstag</v>
      </c>
      <c r="H65" s="97"/>
      <c r="I65" s="108"/>
      <c r="J65" s="97"/>
      <c r="K65" s="443"/>
      <c r="L65" s="144">
        <f t="shared" si="9"/>
        <v>0</v>
      </c>
      <c r="M65" s="140">
        <f t="shared" si="15"/>
        <v>25.200000000000003</v>
      </c>
      <c r="N65" s="48">
        <f t="shared" si="1"/>
        <v>1</v>
      </c>
      <c r="O65" s="598">
        <f t="shared" si="10"/>
        <v>0</v>
      </c>
      <c r="P65" s="598">
        <f t="shared" si="11"/>
        <v>0</v>
      </c>
      <c r="Q65" s="612">
        <f t="shared" si="2"/>
        <v>8.4</v>
      </c>
      <c r="R65" s="612">
        <f t="shared" si="12"/>
        <v>8.4</v>
      </c>
      <c r="S65" s="604">
        <f t="shared" si="13"/>
        <v>0</v>
      </c>
      <c r="T65" s="415">
        <f t="shared" si="3"/>
        <v>0</v>
      </c>
      <c r="U65" s="605">
        <f t="shared" si="4"/>
        <v>1</v>
      </c>
      <c r="V65" s="292">
        <f t="shared" si="5"/>
        <v>1</v>
      </c>
    </row>
    <row r="66" spans="1:22" x14ac:dyDescent="0.2">
      <c r="A66" s="629">
        <v>59</v>
      </c>
      <c r="B66" s="417">
        <f t="shared" si="14"/>
        <v>45351</v>
      </c>
      <c r="C66" s="418">
        <f t="shared" si="6"/>
        <v>45351</v>
      </c>
      <c r="D66" s="412">
        <f t="shared" si="7"/>
        <v>4</v>
      </c>
      <c r="E66" s="140">
        <f t="shared" si="0"/>
        <v>8.4</v>
      </c>
      <c r="F66" s="413"/>
      <c r="G66" s="414" t="str">
        <f t="shared" si="8"/>
        <v xml:space="preserve">   Arbeitstag</v>
      </c>
      <c r="H66" s="97"/>
      <c r="I66" s="108"/>
      <c r="J66" s="97"/>
      <c r="K66" s="443"/>
      <c r="L66" s="144">
        <f t="shared" si="9"/>
        <v>0</v>
      </c>
      <c r="M66" s="140">
        <f t="shared" si="15"/>
        <v>25.200000000000003</v>
      </c>
      <c r="N66" s="48">
        <f t="shared" si="1"/>
        <v>1</v>
      </c>
      <c r="O66" s="598">
        <f t="shared" si="10"/>
        <v>0</v>
      </c>
      <c r="P66" s="598">
        <f t="shared" si="11"/>
        <v>0</v>
      </c>
      <c r="Q66" s="612">
        <f t="shared" si="2"/>
        <v>8.4</v>
      </c>
      <c r="R66" s="612">
        <f t="shared" si="12"/>
        <v>8.4</v>
      </c>
      <c r="S66" s="604">
        <f t="shared" si="13"/>
        <v>0</v>
      </c>
      <c r="T66" s="415">
        <f t="shared" si="3"/>
        <v>0</v>
      </c>
      <c r="U66" s="605">
        <f t="shared" si="4"/>
        <v>1</v>
      </c>
      <c r="V66" s="292">
        <f t="shared" si="5"/>
        <v>1</v>
      </c>
    </row>
    <row r="67" spans="1:22" x14ac:dyDescent="0.2">
      <c r="A67" s="629">
        <v>60</v>
      </c>
      <c r="B67" s="417">
        <f t="shared" si="14"/>
        <v>45352</v>
      </c>
      <c r="C67" s="418">
        <f t="shared" si="6"/>
        <v>45352</v>
      </c>
      <c r="D67" s="412">
        <f t="shared" si="7"/>
        <v>5</v>
      </c>
      <c r="E67" s="140">
        <f t="shared" si="0"/>
        <v>8.4</v>
      </c>
      <c r="F67" s="413"/>
      <c r="G67" s="414" t="str">
        <f t="shared" si="8"/>
        <v xml:space="preserve">   Arbeitstag</v>
      </c>
      <c r="H67" s="97"/>
      <c r="I67" s="108"/>
      <c r="J67" s="97"/>
      <c r="K67" s="443"/>
      <c r="L67" s="144">
        <f t="shared" si="9"/>
        <v>0</v>
      </c>
      <c r="M67" s="140">
        <f t="shared" si="15"/>
        <v>25.200000000000003</v>
      </c>
      <c r="N67" s="48">
        <f t="shared" si="1"/>
        <v>1</v>
      </c>
      <c r="O67" s="598">
        <f t="shared" si="10"/>
        <v>0</v>
      </c>
      <c r="P67" s="598">
        <f t="shared" si="11"/>
        <v>0</v>
      </c>
      <c r="Q67" s="612">
        <f t="shared" si="2"/>
        <v>8.4</v>
      </c>
      <c r="R67" s="612">
        <f t="shared" si="12"/>
        <v>8.4</v>
      </c>
      <c r="S67" s="604">
        <f t="shared" si="13"/>
        <v>0</v>
      </c>
      <c r="T67" s="415">
        <f t="shared" si="3"/>
        <v>0</v>
      </c>
      <c r="U67" s="605">
        <f t="shared" si="4"/>
        <v>1</v>
      </c>
      <c r="V67" s="292">
        <f t="shared" si="5"/>
        <v>1</v>
      </c>
    </row>
    <row r="68" spans="1:22" x14ac:dyDescent="0.2">
      <c r="A68" s="629">
        <v>61</v>
      </c>
      <c r="B68" s="417">
        <f t="shared" si="14"/>
        <v>45353</v>
      </c>
      <c r="C68" s="418">
        <f t="shared" si="6"/>
        <v>45353</v>
      </c>
      <c r="D68" s="412">
        <f t="shared" si="7"/>
        <v>6</v>
      </c>
      <c r="E68" s="140">
        <f t="shared" si="0"/>
        <v>0</v>
      </c>
      <c r="F68" s="413"/>
      <c r="G68" s="414" t="str">
        <f t="shared" si="8"/>
        <v xml:space="preserve">   Wochenende</v>
      </c>
      <c r="H68" s="97"/>
      <c r="I68" s="108"/>
      <c r="J68" s="97"/>
      <c r="K68" s="443"/>
      <c r="L68" s="144">
        <f t="shared" si="9"/>
        <v>0</v>
      </c>
      <c r="M68" s="140">
        <f t="shared" si="15"/>
        <v>25.200000000000003</v>
      </c>
      <c r="N68" s="48">
        <f t="shared" si="1"/>
        <v>1</v>
      </c>
      <c r="O68" s="598">
        <f t="shared" si="10"/>
        <v>0</v>
      </c>
      <c r="P68" s="598">
        <f t="shared" si="11"/>
        <v>0</v>
      </c>
      <c r="Q68" s="612">
        <f t="shared" si="2"/>
        <v>0</v>
      </c>
      <c r="R68" s="612">
        <f t="shared" si="12"/>
        <v>0</v>
      </c>
      <c r="S68" s="604">
        <f t="shared" si="13"/>
        <v>1</v>
      </c>
      <c r="T68" s="415">
        <f t="shared" si="3"/>
        <v>0</v>
      </c>
      <c r="U68" s="605">
        <f t="shared" si="4"/>
        <v>1</v>
      </c>
      <c r="V68" s="292">
        <f t="shared" si="5"/>
        <v>1</v>
      </c>
    </row>
    <row r="69" spans="1:22" x14ac:dyDescent="0.2">
      <c r="A69" s="629">
        <v>62</v>
      </c>
      <c r="B69" s="417">
        <f t="shared" si="14"/>
        <v>45354</v>
      </c>
      <c r="C69" s="418">
        <f t="shared" si="6"/>
        <v>45354</v>
      </c>
      <c r="D69" s="412">
        <f t="shared" si="7"/>
        <v>7</v>
      </c>
      <c r="E69" s="140">
        <f t="shared" si="0"/>
        <v>0</v>
      </c>
      <c r="F69" s="413"/>
      <c r="G69" s="414" t="str">
        <f t="shared" si="8"/>
        <v xml:space="preserve">   Wochenende</v>
      </c>
      <c r="H69" s="97"/>
      <c r="I69" s="108"/>
      <c r="J69" s="97"/>
      <c r="K69" s="443"/>
      <c r="L69" s="144">
        <f t="shared" si="9"/>
        <v>0</v>
      </c>
      <c r="M69" s="140">
        <f t="shared" si="15"/>
        <v>25.200000000000003</v>
      </c>
      <c r="N69" s="48">
        <f t="shared" si="1"/>
        <v>1</v>
      </c>
      <c r="O69" s="598">
        <f t="shared" si="10"/>
        <v>0</v>
      </c>
      <c r="P69" s="598">
        <f t="shared" si="11"/>
        <v>0</v>
      </c>
      <c r="Q69" s="612">
        <f t="shared" si="2"/>
        <v>0</v>
      </c>
      <c r="R69" s="612">
        <f t="shared" si="12"/>
        <v>0</v>
      </c>
      <c r="S69" s="604">
        <f t="shared" si="13"/>
        <v>1</v>
      </c>
      <c r="T69" s="415">
        <f t="shared" si="3"/>
        <v>0</v>
      </c>
      <c r="U69" s="605">
        <f t="shared" si="4"/>
        <v>1</v>
      </c>
      <c r="V69" s="292">
        <f t="shared" si="5"/>
        <v>1</v>
      </c>
    </row>
    <row r="70" spans="1:22" x14ac:dyDescent="0.2">
      <c r="A70" s="629">
        <v>63</v>
      </c>
      <c r="B70" s="417">
        <f t="shared" si="14"/>
        <v>45355</v>
      </c>
      <c r="C70" s="418">
        <f t="shared" si="6"/>
        <v>45355</v>
      </c>
      <c r="D70" s="412">
        <f t="shared" si="7"/>
        <v>1</v>
      </c>
      <c r="E70" s="140">
        <f t="shared" si="0"/>
        <v>8.4</v>
      </c>
      <c r="F70" s="413"/>
      <c r="G70" s="414" t="str">
        <f t="shared" si="8"/>
        <v xml:space="preserve">   Arbeitstag</v>
      </c>
      <c r="H70" s="97"/>
      <c r="I70" s="108"/>
      <c r="J70" s="97"/>
      <c r="K70" s="443"/>
      <c r="L70" s="144">
        <f t="shared" si="9"/>
        <v>0</v>
      </c>
      <c r="M70" s="140">
        <f t="shared" si="15"/>
        <v>25.200000000000003</v>
      </c>
      <c r="N70" s="48">
        <f t="shared" si="1"/>
        <v>1</v>
      </c>
      <c r="O70" s="598">
        <f t="shared" si="10"/>
        <v>0</v>
      </c>
      <c r="P70" s="598">
        <f t="shared" si="11"/>
        <v>0</v>
      </c>
      <c r="Q70" s="612">
        <f t="shared" si="2"/>
        <v>8.4</v>
      </c>
      <c r="R70" s="612">
        <f t="shared" si="12"/>
        <v>8.4</v>
      </c>
      <c r="S70" s="604">
        <f t="shared" si="13"/>
        <v>0</v>
      </c>
      <c r="T70" s="415">
        <f t="shared" si="3"/>
        <v>0</v>
      </c>
      <c r="U70" s="605">
        <f t="shared" si="4"/>
        <v>1</v>
      </c>
      <c r="V70" s="292">
        <f t="shared" si="5"/>
        <v>1</v>
      </c>
    </row>
    <row r="71" spans="1:22" x14ac:dyDescent="0.2">
      <c r="A71" s="629">
        <v>64</v>
      </c>
      <c r="B71" s="417">
        <f t="shared" si="14"/>
        <v>45356</v>
      </c>
      <c r="C71" s="418">
        <f t="shared" si="6"/>
        <v>45356</v>
      </c>
      <c r="D71" s="412">
        <f t="shared" si="7"/>
        <v>2</v>
      </c>
      <c r="E71" s="140">
        <f t="shared" ref="E71:E134" si="16">IF(G71="   Wochenende",0,IF(G71="   Arbeitstag",HT_NAZ,IF(ISBLANK(F71),HT_NAZ-T71,F71)))</f>
        <v>8.4</v>
      </c>
      <c r="F71" s="413"/>
      <c r="G71" s="414" t="str">
        <f t="shared" si="8"/>
        <v xml:space="preserve">   Arbeitstag</v>
      </c>
      <c r="H71" s="97"/>
      <c r="I71" s="108"/>
      <c r="J71" s="97"/>
      <c r="K71" s="443"/>
      <c r="L71" s="144">
        <f t="shared" ref="L71:L134" si="17">(HT_NAZ-E71)*(D71&lt;6)+K71</f>
        <v>0</v>
      </c>
      <c r="M71" s="140">
        <f t="shared" si="15"/>
        <v>25.200000000000003</v>
      </c>
      <c r="N71" s="48">
        <f t="shared" ref="N71:N134" si="18">VLOOKUP(B71,BGhelp,2)/100</f>
        <v>1</v>
      </c>
      <c r="O71" s="598">
        <f t="shared" si="10"/>
        <v>0</v>
      </c>
      <c r="P71" s="598">
        <f t="shared" ref="P71:P134" si="19">IF(L71=0,0,(HT_NAZ-F71)*N71-Q71)</f>
        <v>0</v>
      </c>
      <c r="Q71" s="612">
        <f t="shared" ref="Q71:Q134" si="20">INDEX(Raz,U71,D71+2)</f>
        <v>8.4</v>
      </c>
      <c r="R71" s="612">
        <f t="shared" si="12"/>
        <v>8.4</v>
      </c>
      <c r="S71" s="604">
        <f t="shared" si="13"/>
        <v>0</v>
      </c>
      <c r="T71" s="415">
        <f t="shared" ref="T71:T134" si="21">IF(AND(BezCode2=1,OR(G71=INDEX(LocFT,1,2),G71=INDEX(LocFT,2,2))),HT_NAZ/2,
IF(AND(BezCode2=2,G71=INDEX(LocFT,3,2)),HT_NAZ,0))</f>
        <v>0</v>
      </c>
      <c r="U71" s="605">
        <f t="shared" ref="U71:U134" si="22">VLOOKUP(B71,BGhelp,3)</f>
        <v>1</v>
      </c>
      <c r="V71" s="292">
        <f t="shared" ref="V71:V134" si="23">ABS(Q71&lt;=HT_NAZ)</f>
        <v>1</v>
      </c>
    </row>
    <row r="72" spans="1:22" x14ac:dyDescent="0.2">
      <c r="A72" s="629">
        <v>65</v>
      </c>
      <c r="B72" s="417">
        <f t="shared" si="14"/>
        <v>45357</v>
      </c>
      <c r="C72" s="418">
        <f t="shared" ref="C72:C135" si="24">B72</f>
        <v>45357</v>
      </c>
      <c r="D72" s="412">
        <f t="shared" ref="D72:D135" si="25">WEEKDAY(B72,2)</f>
        <v>3</v>
      </c>
      <c r="E72" s="140">
        <f t="shared" si="16"/>
        <v>8.4</v>
      </c>
      <c r="F72" s="413"/>
      <c r="G72" s="414" t="str">
        <f t="shared" ref="G72:G135" si="26">IF(ISBLANK(I72),IF(ISBLANK(H72),IF(D72&lt;6,"   Arbeitstag","   Wochenende"),H72),I72)</f>
        <v xml:space="preserve">   Arbeitstag</v>
      </c>
      <c r="H72" s="97"/>
      <c r="I72" s="108"/>
      <c r="J72" s="97"/>
      <c r="K72" s="443"/>
      <c r="L72" s="144">
        <f t="shared" si="17"/>
        <v>0</v>
      </c>
      <c r="M72" s="140">
        <f t="shared" ref="M72:M135" si="27">M71+L72</f>
        <v>25.200000000000003</v>
      </c>
      <c r="N72" s="48">
        <f t="shared" si="18"/>
        <v>1</v>
      </c>
      <c r="O72" s="598">
        <f t="shared" ref="O72:O135" si="28">ROUND(L72*N72,2)</f>
        <v>0</v>
      </c>
      <c r="P72" s="598">
        <f t="shared" si="19"/>
        <v>0</v>
      </c>
      <c r="Q72" s="612">
        <f t="shared" si="20"/>
        <v>8.4</v>
      </c>
      <c r="R72" s="612">
        <f t="shared" ref="R72:R135" si="29">MIN(Q72,F72)</f>
        <v>8.4</v>
      </c>
      <c r="S72" s="604">
        <f t="shared" ref="S72:S135" si="30">OR(E72=0,D72&gt;5)*1</f>
        <v>0</v>
      </c>
      <c r="T72" s="415">
        <f t="shared" si="21"/>
        <v>0</v>
      </c>
      <c r="U72" s="605">
        <f t="shared" si="22"/>
        <v>1</v>
      </c>
      <c r="V72" s="292">
        <f t="shared" si="23"/>
        <v>1</v>
      </c>
    </row>
    <row r="73" spans="1:22" x14ac:dyDescent="0.2">
      <c r="A73" s="629">
        <v>66</v>
      </c>
      <c r="B73" s="417">
        <f t="shared" ref="B73:B136" si="31">$B$7+A73</f>
        <v>45358</v>
      </c>
      <c r="C73" s="418">
        <f t="shared" si="24"/>
        <v>45358</v>
      </c>
      <c r="D73" s="412">
        <f t="shared" si="25"/>
        <v>4</v>
      </c>
      <c r="E73" s="140">
        <f t="shared" si="16"/>
        <v>8.4</v>
      </c>
      <c r="F73" s="413"/>
      <c r="G73" s="414" t="str">
        <f t="shared" si="26"/>
        <v xml:space="preserve">   Arbeitstag</v>
      </c>
      <c r="H73" s="97"/>
      <c r="I73" s="108"/>
      <c r="J73" s="97"/>
      <c r="K73" s="443"/>
      <c r="L73" s="144">
        <f t="shared" si="17"/>
        <v>0</v>
      </c>
      <c r="M73" s="140">
        <f t="shared" si="27"/>
        <v>25.200000000000003</v>
      </c>
      <c r="N73" s="48">
        <f t="shared" si="18"/>
        <v>1</v>
      </c>
      <c r="O73" s="598">
        <f t="shared" si="28"/>
        <v>0</v>
      </c>
      <c r="P73" s="598">
        <f t="shared" si="19"/>
        <v>0</v>
      </c>
      <c r="Q73" s="612">
        <f t="shared" si="20"/>
        <v>8.4</v>
      </c>
      <c r="R73" s="612">
        <f t="shared" si="29"/>
        <v>8.4</v>
      </c>
      <c r="S73" s="604">
        <f t="shared" si="30"/>
        <v>0</v>
      </c>
      <c r="T73" s="415">
        <f t="shared" si="21"/>
        <v>0</v>
      </c>
      <c r="U73" s="605">
        <f t="shared" si="22"/>
        <v>1</v>
      </c>
      <c r="V73" s="292">
        <f t="shared" si="23"/>
        <v>1</v>
      </c>
    </row>
    <row r="74" spans="1:22" x14ac:dyDescent="0.2">
      <c r="A74" s="629">
        <v>67</v>
      </c>
      <c r="B74" s="417">
        <f t="shared" si="31"/>
        <v>45359</v>
      </c>
      <c r="C74" s="418">
        <f t="shared" si="24"/>
        <v>45359</v>
      </c>
      <c r="D74" s="412">
        <f t="shared" si="25"/>
        <v>5</v>
      </c>
      <c r="E74" s="140">
        <f t="shared" si="16"/>
        <v>8.4</v>
      </c>
      <c r="F74" s="413"/>
      <c r="G74" s="414" t="str">
        <f t="shared" si="26"/>
        <v xml:space="preserve">   Arbeitstag</v>
      </c>
      <c r="H74" s="97"/>
      <c r="I74" s="108"/>
      <c r="J74" s="97"/>
      <c r="K74" s="443"/>
      <c r="L74" s="144">
        <f t="shared" si="17"/>
        <v>0</v>
      </c>
      <c r="M74" s="140">
        <f t="shared" si="27"/>
        <v>25.200000000000003</v>
      </c>
      <c r="N74" s="48">
        <f t="shared" si="18"/>
        <v>1</v>
      </c>
      <c r="O74" s="598">
        <f t="shared" si="28"/>
        <v>0</v>
      </c>
      <c r="P74" s="598">
        <f t="shared" si="19"/>
        <v>0</v>
      </c>
      <c r="Q74" s="612">
        <f t="shared" si="20"/>
        <v>8.4</v>
      </c>
      <c r="R74" s="612">
        <f t="shared" si="29"/>
        <v>8.4</v>
      </c>
      <c r="S74" s="604">
        <f t="shared" si="30"/>
        <v>0</v>
      </c>
      <c r="T74" s="415">
        <f t="shared" si="21"/>
        <v>0</v>
      </c>
      <c r="U74" s="605">
        <f t="shared" si="22"/>
        <v>1</v>
      </c>
      <c r="V74" s="292">
        <f t="shared" si="23"/>
        <v>1</v>
      </c>
    </row>
    <row r="75" spans="1:22" x14ac:dyDescent="0.2">
      <c r="A75" s="629">
        <v>68</v>
      </c>
      <c r="B75" s="417">
        <f t="shared" si="31"/>
        <v>45360</v>
      </c>
      <c r="C75" s="418">
        <f t="shared" si="24"/>
        <v>45360</v>
      </c>
      <c r="D75" s="412">
        <f t="shared" si="25"/>
        <v>6</v>
      </c>
      <c r="E75" s="140">
        <f t="shared" si="16"/>
        <v>0</v>
      </c>
      <c r="F75" s="413"/>
      <c r="G75" s="414" t="str">
        <f t="shared" si="26"/>
        <v xml:space="preserve">   Wochenende</v>
      </c>
      <c r="H75" s="97"/>
      <c r="I75" s="108"/>
      <c r="J75" s="97"/>
      <c r="K75" s="443"/>
      <c r="L75" s="144">
        <f t="shared" si="17"/>
        <v>0</v>
      </c>
      <c r="M75" s="140">
        <f t="shared" si="27"/>
        <v>25.200000000000003</v>
      </c>
      <c r="N75" s="48">
        <f t="shared" si="18"/>
        <v>1</v>
      </c>
      <c r="O75" s="598">
        <f t="shared" si="28"/>
        <v>0</v>
      </c>
      <c r="P75" s="598">
        <f t="shared" si="19"/>
        <v>0</v>
      </c>
      <c r="Q75" s="612">
        <f t="shared" si="20"/>
        <v>0</v>
      </c>
      <c r="R75" s="612">
        <f t="shared" si="29"/>
        <v>0</v>
      </c>
      <c r="S75" s="604">
        <f t="shared" si="30"/>
        <v>1</v>
      </c>
      <c r="T75" s="415">
        <f t="shared" si="21"/>
        <v>0</v>
      </c>
      <c r="U75" s="605">
        <f t="shared" si="22"/>
        <v>1</v>
      </c>
      <c r="V75" s="292">
        <f t="shared" si="23"/>
        <v>1</v>
      </c>
    </row>
    <row r="76" spans="1:22" x14ac:dyDescent="0.2">
      <c r="A76" s="629">
        <v>69</v>
      </c>
      <c r="B76" s="417">
        <f t="shared" si="31"/>
        <v>45361</v>
      </c>
      <c r="C76" s="418">
        <f t="shared" si="24"/>
        <v>45361</v>
      </c>
      <c r="D76" s="412">
        <f t="shared" si="25"/>
        <v>7</v>
      </c>
      <c r="E76" s="140">
        <f t="shared" si="16"/>
        <v>0</v>
      </c>
      <c r="F76" s="413"/>
      <c r="G76" s="414" t="str">
        <f t="shared" si="26"/>
        <v xml:space="preserve">   Wochenende</v>
      </c>
      <c r="H76" s="97"/>
      <c r="I76" s="108"/>
      <c r="J76" s="97"/>
      <c r="K76" s="443"/>
      <c r="L76" s="144">
        <f t="shared" si="17"/>
        <v>0</v>
      </c>
      <c r="M76" s="140">
        <f t="shared" si="27"/>
        <v>25.200000000000003</v>
      </c>
      <c r="N76" s="48">
        <f t="shared" si="18"/>
        <v>1</v>
      </c>
      <c r="O76" s="598">
        <f t="shared" si="28"/>
        <v>0</v>
      </c>
      <c r="P76" s="598">
        <f t="shared" si="19"/>
        <v>0</v>
      </c>
      <c r="Q76" s="612">
        <f t="shared" si="20"/>
        <v>0</v>
      </c>
      <c r="R76" s="612">
        <f t="shared" si="29"/>
        <v>0</v>
      </c>
      <c r="S76" s="604">
        <f t="shared" si="30"/>
        <v>1</v>
      </c>
      <c r="T76" s="415">
        <f t="shared" si="21"/>
        <v>0</v>
      </c>
      <c r="U76" s="605">
        <f t="shared" si="22"/>
        <v>1</v>
      </c>
      <c r="V76" s="292">
        <f t="shared" si="23"/>
        <v>1</v>
      </c>
    </row>
    <row r="77" spans="1:22" x14ac:dyDescent="0.2">
      <c r="A77" s="629">
        <v>70</v>
      </c>
      <c r="B77" s="417">
        <f t="shared" si="31"/>
        <v>45362</v>
      </c>
      <c r="C77" s="418">
        <f t="shared" si="24"/>
        <v>45362</v>
      </c>
      <c r="D77" s="412">
        <f t="shared" si="25"/>
        <v>1</v>
      </c>
      <c r="E77" s="140">
        <f t="shared" si="16"/>
        <v>8.4</v>
      </c>
      <c r="F77" s="413"/>
      <c r="G77" s="414" t="str">
        <f t="shared" si="26"/>
        <v xml:space="preserve">   Arbeitstag</v>
      </c>
      <c r="H77" s="97"/>
      <c r="I77" s="108"/>
      <c r="J77" s="97"/>
      <c r="K77" s="443"/>
      <c r="L77" s="144">
        <f t="shared" si="17"/>
        <v>0</v>
      </c>
      <c r="M77" s="140">
        <f t="shared" si="27"/>
        <v>25.200000000000003</v>
      </c>
      <c r="N77" s="48">
        <f t="shared" si="18"/>
        <v>1</v>
      </c>
      <c r="O77" s="598">
        <f t="shared" si="28"/>
        <v>0</v>
      </c>
      <c r="P77" s="598">
        <f t="shared" si="19"/>
        <v>0</v>
      </c>
      <c r="Q77" s="612">
        <f t="shared" si="20"/>
        <v>8.4</v>
      </c>
      <c r="R77" s="612">
        <f t="shared" si="29"/>
        <v>8.4</v>
      </c>
      <c r="S77" s="604">
        <f t="shared" si="30"/>
        <v>0</v>
      </c>
      <c r="T77" s="415">
        <f t="shared" si="21"/>
        <v>0</v>
      </c>
      <c r="U77" s="605">
        <f t="shared" si="22"/>
        <v>1</v>
      </c>
      <c r="V77" s="292">
        <f t="shared" si="23"/>
        <v>1</v>
      </c>
    </row>
    <row r="78" spans="1:22" x14ac:dyDescent="0.2">
      <c r="A78" s="629">
        <v>71</v>
      </c>
      <c r="B78" s="417">
        <f t="shared" si="31"/>
        <v>45363</v>
      </c>
      <c r="C78" s="418">
        <f t="shared" si="24"/>
        <v>45363</v>
      </c>
      <c r="D78" s="412">
        <f t="shared" si="25"/>
        <v>2</v>
      </c>
      <c r="E78" s="140">
        <f t="shared" si="16"/>
        <v>8.4</v>
      </c>
      <c r="F78" s="413"/>
      <c r="G78" s="414" t="str">
        <f t="shared" si="26"/>
        <v xml:space="preserve">   Arbeitstag</v>
      </c>
      <c r="H78" s="97"/>
      <c r="I78" s="108"/>
      <c r="J78" s="97"/>
      <c r="K78" s="443"/>
      <c r="L78" s="144">
        <f t="shared" si="17"/>
        <v>0</v>
      </c>
      <c r="M78" s="140">
        <f t="shared" si="27"/>
        <v>25.200000000000003</v>
      </c>
      <c r="N78" s="48">
        <f t="shared" si="18"/>
        <v>1</v>
      </c>
      <c r="O78" s="598">
        <f t="shared" si="28"/>
        <v>0</v>
      </c>
      <c r="P78" s="598">
        <f t="shared" si="19"/>
        <v>0</v>
      </c>
      <c r="Q78" s="612">
        <f t="shared" si="20"/>
        <v>8.4</v>
      </c>
      <c r="R78" s="612">
        <f t="shared" si="29"/>
        <v>8.4</v>
      </c>
      <c r="S78" s="604">
        <f t="shared" si="30"/>
        <v>0</v>
      </c>
      <c r="T78" s="415">
        <f t="shared" si="21"/>
        <v>0</v>
      </c>
      <c r="U78" s="605">
        <f t="shared" si="22"/>
        <v>1</v>
      </c>
      <c r="V78" s="292">
        <f t="shared" si="23"/>
        <v>1</v>
      </c>
    </row>
    <row r="79" spans="1:22" x14ac:dyDescent="0.2">
      <c r="A79" s="629">
        <v>72</v>
      </c>
      <c r="B79" s="417">
        <f t="shared" si="31"/>
        <v>45364</v>
      </c>
      <c r="C79" s="418">
        <f t="shared" si="24"/>
        <v>45364</v>
      </c>
      <c r="D79" s="412">
        <f t="shared" si="25"/>
        <v>3</v>
      </c>
      <c r="E79" s="140">
        <f t="shared" si="16"/>
        <v>8.4</v>
      </c>
      <c r="F79" s="413"/>
      <c r="G79" s="414" t="str">
        <f t="shared" si="26"/>
        <v xml:space="preserve">   Arbeitstag</v>
      </c>
      <c r="H79" s="97"/>
      <c r="I79" s="108"/>
      <c r="J79" s="97"/>
      <c r="K79" s="443"/>
      <c r="L79" s="144">
        <f t="shared" si="17"/>
        <v>0</v>
      </c>
      <c r="M79" s="140">
        <f t="shared" si="27"/>
        <v>25.200000000000003</v>
      </c>
      <c r="N79" s="48">
        <f t="shared" si="18"/>
        <v>1</v>
      </c>
      <c r="O79" s="598">
        <f t="shared" si="28"/>
        <v>0</v>
      </c>
      <c r="P79" s="598">
        <f t="shared" si="19"/>
        <v>0</v>
      </c>
      <c r="Q79" s="612">
        <f t="shared" si="20"/>
        <v>8.4</v>
      </c>
      <c r="R79" s="612">
        <f t="shared" si="29"/>
        <v>8.4</v>
      </c>
      <c r="S79" s="604">
        <f t="shared" si="30"/>
        <v>0</v>
      </c>
      <c r="T79" s="415">
        <f t="shared" si="21"/>
        <v>0</v>
      </c>
      <c r="U79" s="605">
        <f t="shared" si="22"/>
        <v>1</v>
      </c>
      <c r="V79" s="292">
        <f t="shared" si="23"/>
        <v>1</v>
      </c>
    </row>
    <row r="80" spans="1:22" x14ac:dyDescent="0.2">
      <c r="A80" s="629">
        <v>73</v>
      </c>
      <c r="B80" s="417">
        <f t="shared" si="31"/>
        <v>45365</v>
      </c>
      <c r="C80" s="418">
        <f t="shared" si="24"/>
        <v>45365</v>
      </c>
      <c r="D80" s="412">
        <f t="shared" si="25"/>
        <v>4</v>
      </c>
      <c r="E80" s="140">
        <f t="shared" si="16"/>
        <v>8.4</v>
      </c>
      <c r="F80" s="413"/>
      <c r="G80" s="414" t="str">
        <f t="shared" si="26"/>
        <v xml:space="preserve">   Arbeitstag</v>
      </c>
      <c r="H80" s="97"/>
      <c r="I80" s="108"/>
      <c r="J80" s="97"/>
      <c r="K80" s="443"/>
      <c r="L80" s="144">
        <f t="shared" si="17"/>
        <v>0</v>
      </c>
      <c r="M80" s="140">
        <f t="shared" si="27"/>
        <v>25.200000000000003</v>
      </c>
      <c r="N80" s="48">
        <f t="shared" si="18"/>
        <v>1</v>
      </c>
      <c r="O80" s="598">
        <f t="shared" si="28"/>
        <v>0</v>
      </c>
      <c r="P80" s="598">
        <f t="shared" si="19"/>
        <v>0</v>
      </c>
      <c r="Q80" s="612">
        <f t="shared" si="20"/>
        <v>8.4</v>
      </c>
      <c r="R80" s="612">
        <f t="shared" si="29"/>
        <v>8.4</v>
      </c>
      <c r="S80" s="604">
        <f t="shared" si="30"/>
        <v>0</v>
      </c>
      <c r="T80" s="415">
        <f t="shared" si="21"/>
        <v>0</v>
      </c>
      <c r="U80" s="605">
        <f t="shared" si="22"/>
        <v>1</v>
      </c>
      <c r="V80" s="292">
        <f t="shared" si="23"/>
        <v>1</v>
      </c>
    </row>
    <row r="81" spans="1:22" x14ac:dyDescent="0.2">
      <c r="A81" s="629">
        <v>74</v>
      </c>
      <c r="B81" s="417">
        <f t="shared" si="31"/>
        <v>45366</v>
      </c>
      <c r="C81" s="418">
        <f t="shared" si="24"/>
        <v>45366</v>
      </c>
      <c r="D81" s="412">
        <f t="shared" si="25"/>
        <v>5</v>
      </c>
      <c r="E81" s="140">
        <f t="shared" si="16"/>
        <v>8.4</v>
      </c>
      <c r="F81" s="413"/>
      <c r="G81" s="414" t="str">
        <f t="shared" si="26"/>
        <v xml:space="preserve">   Arbeitstag</v>
      </c>
      <c r="H81" s="97"/>
      <c r="I81" s="108"/>
      <c r="J81" s="97"/>
      <c r="K81" s="443"/>
      <c r="L81" s="144">
        <f t="shared" si="17"/>
        <v>0</v>
      </c>
      <c r="M81" s="140">
        <f t="shared" si="27"/>
        <v>25.200000000000003</v>
      </c>
      <c r="N81" s="48">
        <f t="shared" si="18"/>
        <v>1</v>
      </c>
      <c r="O81" s="598">
        <f t="shared" si="28"/>
        <v>0</v>
      </c>
      <c r="P81" s="598">
        <f t="shared" si="19"/>
        <v>0</v>
      </c>
      <c r="Q81" s="612">
        <f t="shared" si="20"/>
        <v>8.4</v>
      </c>
      <c r="R81" s="612">
        <f t="shared" si="29"/>
        <v>8.4</v>
      </c>
      <c r="S81" s="604">
        <f t="shared" si="30"/>
        <v>0</v>
      </c>
      <c r="T81" s="415">
        <f t="shared" si="21"/>
        <v>0</v>
      </c>
      <c r="U81" s="605">
        <f t="shared" si="22"/>
        <v>1</v>
      </c>
      <c r="V81" s="292">
        <f t="shared" si="23"/>
        <v>1</v>
      </c>
    </row>
    <row r="82" spans="1:22" x14ac:dyDescent="0.2">
      <c r="A82" s="629">
        <v>75</v>
      </c>
      <c r="B82" s="417">
        <f t="shared" si="31"/>
        <v>45367</v>
      </c>
      <c r="C82" s="418">
        <f t="shared" si="24"/>
        <v>45367</v>
      </c>
      <c r="D82" s="412">
        <f t="shared" si="25"/>
        <v>6</v>
      </c>
      <c r="E82" s="140">
        <f t="shared" si="16"/>
        <v>0</v>
      </c>
      <c r="F82" s="413"/>
      <c r="G82" s="414" t="str">
        <f t="shared" si="26"/>
        <v xml:space="preserve">   Wochenende</v>
      </c>
      <c r="H82" s="97"/>
      <c r="I82" s="108"/>
      <c r="J82" s="97"/>
      <c r="K82" s="443"/>
      <c r="L82" s="144">
        <f t="shared" si="17"/>
        <v>0</v>
      </c>
      <c r="M82" s="140">
        <f t="shared" si="27"/>
        <v>25.200000000000003</v>
      </c>
      <c r="N82" s="48">
        <f t="shared" si="18"/>
        <v>1</v>
      </c>
      <c r="O82" s="598">
        <f t="shared" si="28"/>
        <v>0</v>
      </c>
      <c r="P82" s="598">
        <f t="shared" si="19"/>
        <v>0</v>
      </c>
      <c r="Q82" s="612">
        <f t="shared" si="20"/>
        <v>0</v>
      </c>
      <c r="R82" s="612">
        <f t="shared" si="29"/>
        <v>0</v>
      </c>
      <c r="S82" s="604">
        <f t="shared" si="30"/>
        <v>1</v>
      </c>
      <c r="T82" s="415">
        <f t="shared" si="21"/>
        <v>0</v>
      </c>
      <c r="U82" s="605">
        <f t="shared" si="22"/>
        <v>1</v>
      </c>
      <c r="V82" s="292">
        <f t="shared" si="23"/>
        <v>1</v>
      </c>
    </row>
    <row r="83" spans="1:22" x14ac:dyDescent="0.2">
      <c r="A83" s="629">
        <v>76</v>
      </c>
      <c r="B83" s="417">
        <f t="shared" si="31"/>
        <v>45368</v>
      </c>
      <c r="C83" s="418">
        <f t="shared" si="24"/>
        <v>45368</v>
      </c>
      <c r="D83" s="412">
        <f t="shared" si="25"/>
        <v>7</v>
      </c>
      <c r="E83" s="140">
        <f t="shared" si="16"/>
        <v>0</v>
      </c>
      <c r="F83" s="413"/>
      <c r="G83" s="414" t="str">
        <f t="shared" si="26"/>
        <v xml:space="preserve">   Wochenende</v>
      </c>
      <c r="H83" s="97"/>
      <c r="I83" s="108"/>
      <c r="J83" s="97"/>
      <c r="K83" s="443"/>
      <c r="L83" s="144">
        <f t="shared" si="17"/>
        <v>0</v>
      </c>
      <c r="M83" s="140">
        <f t="shared" si="27"/>
        <v>25.200000000000003</v>
      </c>
      <c r="N83" s="48">
        <f t="shared" si="18"/>
        <v>1</v>
      </c>
      <c r="O83" s="598">
        <f t="shared" si="28"/>
        <v>0</v>
      </c>
      <c r="P83" s="598">
        <f t="shared" si="19"/>
        <v>0</v>
      </c>
      <c r="Q83" s="612">
        <f t="shared" si="20"/>
        <v>0</v>
      </c>
      <c r="R83" s="612">
        <f t="shared" si="29"/>
        <v>0</v>
      </c>
      <c r="S83" s="604">
        <f t="shared" si="30"/>
        <v>1</v>
      </c>
      <c r="T83" s="415">
        <f t="shared" si="21"/>
        <v>0</v>
      </c>
      <c r="U83" s="605">
        <f t="shared" si="22"/>
        <v>1</v>
      </c>
      <c r="V83" s="292">
        <f t="shared" si="23"/>
        <v>1</v>
      </c>
    </row>
    <row r="84" spans="1:22" x14ac:dyDescent="0.2">
      <c r="A84" s="629">
        <v>77</v>
      </c>
      <c r="B84" s="417">
        <f t="shared" si="31"/>
        <v>45369</v>
      </c>
      <c r="C84" s="418">
        <f t="shared" si="24"/>
        <v>45369</v>
      </c>
      <c r="D84" s="412">
        <f t="shared" si="25"/>
        <v>1</v>
      </c>
      <c r="E84" s="140">
        <f t="shared" si="16"/>
        <v>8.4</v>
      </c>
      <c r="F84" s="413"/>
      <c r="G84" s="414" t="str">
        <f t="shared" si="26"/>
        <v xml:space="preserve">   Arbeitstag</v>
      </c>
      <c r="H84" s="97"/>
      <c r="I84" s="108"/>
      <c r="J84" s="97"/>
      <c r="K84" s="443"/>
      <c r="L84" s="144">
        <f t="shared" si="17"/>
        <v>0</v>
      </c>
      <c r="M84" s="140">
        <f t="shared" si="27"/>
        <v>25.200000000000003</v>
      </c>
      <c r="N84" s="48">
        <f t="shared" si="18"/>
        <v>1</v>
      </c>
      <c r="O84" s="598">
        <f t="shared" si="28"/>
        <v>0</v>
      </c>
      <c r="P84" s="598">
        <f t="shared" si="19"/>
        <v>0</v>
      </c>
      <c r="Q84" s="612">
        <f t="shared" si="20"/>
        <v>8.4</v>
      </c>
      <c r="R84" s="612">
        <f t="shared" si="29"/>
        <v>8.4</v>
      </c>
      <c r="S84" s="604">
        <f t="shared" si="30"/>
        <v>0</v>
      </c>
      <c r="T84" s="415">
        <f t="shared" si="21"/>
        <v>0</v>
      </c>
      <c r="U84" s="605">
        <f t="shared" si="22"/>
        <v>1</v>
      </c>
      <c r="V84" s="292">
        <f t="shared" si="23"/>
        <v>1</v>
      </c>
    </row>
    <row r="85" spans="1:22" x14ac:dyDescent="0.2">
      <c r="A85" s="629">
        <v>78</v>
      </c>
      <c r="B85" s="417">
        <f t="shared" si="31"/>
        <v>45370</v>
      </c>
      <c r="C85" s="418">
        <f t="shared" si="24"/>
        <v>45370</v>
      </c>
      <c r="D85" s="412">
        <f t="shared" si="25"/>
        <v>2</v>
      </c>
      <c r="E85" s="140">
        <f t="shared" si="16"/>
        <v>8.4</v>
      </c>
      <c r="F85" s="413"/>
      <c r="G85" s="414" t="str">
        <f t="shared" si="26"/>
        <v xml:space="preserve">   Arbeitstag</v>
      </c>
      <c r="H85" s="97"/>
      <c r="I85" s="108"/>
      <c r="J85" s="97"/>
      <c r="K85" s="443"/>
      <c r="L85" s="144">
        <f t="shared" si="17"/>
        <v>0</v>
      </c>
      <c r="M85" s="140">
        <f t="shared" si="27"/>
        <v>25.200000000000003</v>
      </c>
      <c r="N85" s="48">
        <f t="shared" si="18"/>
        <v>1</v>
      </c>
      <c r="O85" s="598">
        <f t="shared" si="28"/>
        <v>0</v>
      </c>
      <c r="P85" s="598">
        <f t="shared" si="19"/>
        <v>0</v>
      </c>
      <c r="Q85" s="612">
        <f t="shared" si="20"/>
        <v>8.4</v>
      </c>
      <c r="R85" s="612">
        <f t="shared" si="29"/>
        <v>8.4</v>
      </c>
      <c r="S85" s="604">
        <f t="shared" si="30"/>
        <v>0</v>
      </c>
      <c r="T85" s="415">
        <f t="shared" si="21"/>
        <v>0</v>
      </c>
      <c r="U85" s="605">
        <f t="shared" si="22"/>
        <v>1</v>
      </c>
      <c r="V85" s="292">
        <f t="shared" si="23"/>
        <v>1</v>
      </c>
    </row>
    <row r="86" spans="1:22" x14ac:dyDescent="0.2">
      <c r="A86" s="629">
        <v>79</v>
      </c>
      <c r="B86" s="417">
        <f t="shared" si="31"/>
        <v>45371</v>
      </c>
      <c r="C86" s="418">
        <f t="shared" si="24"/>
        <v>45371</v>
      </c>
      <c r="D86" s="412">
        <f t="shared" si="25"/>
        <v>3</v>
      </c>
      <c r="E86" s="140">
        <f t="shared" si="16"/>
        <v>8.4</v>
      </c>
      <c r="F86" s="413"/>
      <c r="G86" s="414" t="str">
        <f t="shared" si="26"/>
        <v xml:space="preserve">   Arbeitstag</v>
      </c>
      <c r="H86" s="97"/>
      <c r="I86" s="108"/>
      <c r="J86" s="97"/>
      <c r="K86" s="443"/>
      <c r="L86" s="144">
        <f t="shared" si="17"/>
        <v>0</v>
      </c>
      <c r="M86" s="140">
        <f t="shared" si="27"/>
        <v>25.200000000000003</v>
      </c>
      <c r="N86" s="48">
        <f t="shared" si="18"/>
        <v>1</v>
      </c>
      <c r="O86" s="598">
        <f t="shared" si="28"/>
        <v>0</v>
      </c>
      <c r="P86" s="598">
        <f t="shared" si="19"/>
        <v>0</v>
      </c>
      <c r="Q86" s="612">
        <f t="shared" si="20"/>
        <v>8.4</v>
      </c>
      <c r="R86" s="612">
        <f t="shared" si="29"/>
        <v>8.4</v>
      </c>
      <c r="S86" s="604">
        <f t="shared" si="30"/>
        <v>0</v>
      </c>
      <c r="T86" s="415">
        <f t="shared" si="21"/>
        <v>0</v>
      </c>
      <c r="U86" s="605">
        <f t="shared" si="22"/>
        <v>1</v>
      </c>
      <c r="V86" s="292">
        <f t="shared" si="23"/>
        <v>1</v>
      </c>
    </row>
    <row r="87" spans="1:22" x14ac:dyDescent="0.2">
      <c r="A87" s="629">
        <v>80</v>
      </c>
      <c r="B87" s="417">
        <f t="shared" si="31"/>
        <v>45372</v>
      </c>
      <c r="C87" s="418">
        <f t="shared" si="24"/>
        <v>45372</v>
      </c>
      <c r="D87" s="412">
        <f t="shared" si="25"/>
        <v>4</v>
      </c>
      <c r="E87" s="140">
        <f t="shared" si="16"/>
        <v>8.4</v>
      </c>
      <c r="F87" s="413"/>
      <c r="G87" s="414" t="str">
        <f t="shared" si="26"/>
        <v xml:space="preserve">   Arbeitstag</v>
      </c>
      <c r="H87" s="97"/>
      <c r="I87" s="108"/>
      <c r="J87" s="97"/>
      <c r="K87" s="443"/>
      <c r="L87" s="144">
        <f t="shared" si="17"/>
        <v>0</v>
      </c>
      <c r="M87" s="140">
        <f t="shared" si="27"/>
        <v>25.200000000000003</v>
      </c>
      <c r="N87" s="48">
        <f t="shared" si="18"/>
        <v>1</v>
      </c>
      <c r="O87" s="598">
        <f t="shared" si="28"/>
        <v>0</v>
      </c>
      <c r="P87" s="598">
        <f t="shared" si="19"/>
        <v>0</v>
      </c>
      <c r="Q87" s="612">
        <f t="shared" si="20"/>
        <v>8.4</v>
      </c>
      <c r="R87" s="612">
        <f t="shared" si="29"/>
        <v>8.4</v>
      </c>
      <c r="S87" s="604">
        <f t="shared" si="30"/>
        <v>0</v>
      </c>
      <c r="T87" s="415">
        <f t="shared" si="21"/>
        <v>0</v>
      </c>
      <c r="U87" s="605">
        <f t="shared" si="22"/>
        <v>1</v>
      </c>
      <c r="V87" s="292">
        <f t="shared" si="23"/>
        <v>1</v>
      </c>
    </row>
    <row r="88" spans="1:22" x14ac:dyDescent="0.2">
      <c r="A88" s="629">
        <v>81</v>
      </c>
      <c r="B88" s="417">
        <f t="shared" si="31"/>
        <v>45373</v>
      </c>
      <c r="C88" s="418">
        <f t="shared" si="24"/>
        <v>45373</v>
      </c>
      <c r="D88" s="412">
        <f t="shared" si="25"/>
        <v>5</v>
      </c>
      <c r="E88" s="140">
        <f t="shared" si="16"/>
        <v>8.4</v>
      </c>
      <c r="F88" s="413"/>
      <c r="G88" s="414" t="str">
        <f t="shared" si="26"/>
        <v xml:space="preserve">   Arbeitstag</v>
      </c>
      <c r="H88" s="97"/>
      <c r="I88" s="108"/>
      <c r="J88" s="97"/>
      <c r="K88" s="443"/>
      <c r="L88" s="144">
        <f t="shared" si="17"/>
        <v>0</v>
      </c>
      <c r="M88" s="140">
        <f t="shared" si="27"/>
        <v>25.200000000000003</v>
      </c>
      <c r="N88" s="48">
        <f t="shared" si="18"/>
        <v>1</v>
      </c>
      <c r="O88" s="598">
        <f t="shared" si="28"/>
        <v>0</v>
      </c>
      <c r="P88" s="598">
        <f t="shared" si="19"/>
        <v>0</v>
      </c>
      <c r="Q88" s="612">
        <f t="shared" si="20"/>
        <v>8.4</v>
      </c>
      <c r="R88" s="612">
        <f t="shared" si="29"/>
        <v>8.4</v>
      </c>
      <c r="S88" s="604">
        <f t="shared" si="30"/>
        <v>0</v>
      </c>
      <c r="T88" s="415">
        <f t="shared" si="21"/>
        <v>0</v>
      </c>
      <c r="U88" s="605">
        <f t="shared" si="22"/>
        <v>1</v>
      </c>
      <c r="V88" s="292">
        <f t="shared" si="23"/>
        <v>1</v>
      </c>
    </row>
    <row r="89" spans="1:22" x14ac:dyDescent="0.2">
      <c r="A89" s="629">
        <v>82</v>
      </c>
      <c r="B89" s="417">
        <f t="shared" si="31"/>
        <v>45374</v>
      </c>
      <c r="C89" s="418">
        <f t="shared" si="24"/>
        <v>45374</v>
      </c>
      <c r="D89" s="412">
        <f t="shared" si="25"/>
        <v>6</v>
      </c>
      <c r="E89" s="140">
        <f t="shared" si="16"/>
        <v>0</v>
      </c>
      <c r="F89" s="413"/>
      <c r="G89" s="414" t="str">
        <f t="shared" si="26"/>
        <v xml:space="preserve">   Wochenende</v>
      </c>
      <c r="H89" s="97"/>
      <c r="I89" s="108"/>
      <c r="J89" s="97"/>
      <c r="K89" s="443"/>
      <c r="L89" s="144">
        <f t="shared" si="17"/>
        <v>0</v>
      </c>
      <c r="M89" s="140">
        <f t="shared" si="27"/>
        <v>25.200000000000003</v>
      </c>
      <c r="N89" s="48">
        <f t="shared" si="18"/>
        <v>1</v>
      </c>
      <c r="O89" s="598">
        <f t="shared" si="28"/>
        <v>0</v>
      </c>
      <c r="P89" s="598">
        <f t="shared" si="19"/>
        <v>0</v>
      </c>
      <c r="Q89" s="612">
        <f t="shared" si="20"/>
        <v>0</v>
      </c>
      <c r="R89" s="612">
        <f t="shared" si="29"/>
        <v>0</v>
      </c>
      <c r="S89" s="604">
        <f t="shared" si="30"/>
        <v>1</v>
      </c>
      <c r="T89" s="415">
        <f t="shared" si="21"/>
        <v>0</v>
      </c>
      <c r="U89" s="605">
        <f t="shared" si="22"/>
        <v>1</v>
      </c>
      <c r="V89" s="292">
        <f t="shared" si="23"/>
        <v>1</v>
      </c>
    </row>
    <row r="90" spans="1:22" x14ac:dyDescent="0.2">
      <c r="A90" s="629">
        <v>83</v>
      </c>
      <c r="B90" s="417">
        <f t="shared" si="31"/>
        <v>45375</v>
      </c>
      <c r="C90" s="418">
        <f t="shared" si="24"/>
        <v>45375</v>
      </c>
      <c r="D90" s="412">
        <f t="shared" si="25"/>
        <v>7</v>
      </c>
      <c r="E90" s="140">
        <f t="shared" si="16"/>
        <v>0</v>
      </c>
      <c r="F90" s="413"/>
      <c r="G90" s="414" t="str">
        <f t="shared" si="26"/>
        <v xml:space="preserve">   Wochenende</v>
      </c>
      <c r="H90" s="97"/>
      <c r="I90" s="108"/>
      <c r="J90" s="97"/>
      <c r="K90" s="443"/>
      <c r="L90" s="144">
        <f t="shared" si="17"/>
        <v>0</v>
      </c>
      <c r="M90" s="140">
        <f t="shared" si="27"/>
        <v>25.200000000000003</v>
      </c>
      <c r="N90" s="48">
        <f t="shared" si="18"/>
        <v>1</v>
      </c>
      <c r="O90" s="598">
        <f t="shared" si="28"/>
        <v>0</v>
      </c>
      <c r="P90" s="598">
        <f t="shared" si="19"/>
        <v>0</v>
      </c>
      <c r="Q90" s="612">
        <f t="shared" si="20"/>
        <v>0</v>
      </c>
      <c r="R90" s="612">
        <f t="shared" si="29"/>
        <v>0</v>
      </c>
      <c r="S90" s="604">
        <f t="shared" si="30"/>
        <v>1</v>
      </c>
      <c r="T90" s="415">
        <f t="shared" si="21"/>
        <v>0</v>
      </c>
      <c r="U90" s="605">
        <f t="shared" si="22"/>
        <v>1</v>
      </c>
      <c r="V90" s="292">
        <f t="shared" si="23"/>
        <v>1</v>
      </c>
    </row>
    <row r="91" spans="1:22" x14ac:dyDescent="0.2">
      <c r="A91" s="629">
        <v>84</v>
      </c>
      <c r="B91" s="417">
        <f t="shared" si="31"/>
        <v>45376</v>
      </c>
      <c r="C91" s="418">
        <f t="shared" si="24"/>
        <v>45376</v>
      </c>
      <c r="D91" s="412">
        <f t="shared" si="25"/>
        <v>1</v>
      </c>
      <c r="E91" s="140">
        <f t="shared" si="16"/>
        <v>8.4</v>
      </c>
      <c r="F91" s="413"/>
      <c r="G91" s="414" t="str">
        <f t="shared" si="26"/>
        <v xml:space="preserve">   Arbeitstag</v>
      </c>
      <c r="H91" s="97"/>
      <c r="I91" s="108"/>
      <c r="J91" s="97"/>
      <c r="K91" s="443"/>
      <c r="L91" s="144">
        <f t="shared" si="17"/>
        <v>0</v>
      </c>
      <c r="M91" s="140">
        <f t="shared" si="27"/>
        <v>25.200000000000003</v>
      </c>
      <c r="N91" s="48">
        <f t="shared" si="18"/>
        <v>1</v>
      </c>
      <c r="O91" s="598">
        <f t="shared" si="28"/>
        <v>0</v>
      </c>
      <c r="P91" s="598">
        <f t="shared" si="19"/>
        <v>0</v>
      </c>
      <c r="Q91" s="612">
        <f t="shared" si="20"/>
        <v>8.4</v>
      </c>
      <c r="R91" s="612">
        <f t="shared" si="29"/>
        <v>8.4</v>
      </c>
      <c r="S91" s="604">
        <f t="shared" si="30"/>
        <v>0</v>
      </c>
      <c r="T91" s="415">
        <f t="shared" si="21"/>
        <v>0</v>
      </c>
      <c r="U91" s="605">
        <f t="shared" si="22"/>
        <v>1</v>
      </c>
      <c r="V91" s="292">
        <f t="shared" si="23"/>
        <v>1</v>
      </c>
    </row>
    <row r="92" spans="1:22" x14ac:dyDescent="0.2">
      <c r="A92" s="629">
        <v>85</v>
      </c>
      <c r="B92" s="417">
        <f t="shared" si="31"/>
        <v>45377</v>
      </c>
      <c r="C92" s="418">
        <f t="shared" si="24"/>
        <v>45377</v>
      </c>
      <c r="D92" s="412">
        <f t="shared" si="25"/>
        <v>2</v>
      </c>
      <c r="E92" s="140">
        <f t="shared" si="16"/>
        <v>8.4</v>
      </c>
      <c r="F92" s="413"/>
      <c r="G92" s="414" t="str">
        <f t="shared" si="26"/>
        <v xml:space="preserve">   Arbeitstag</v>
      </c>
      <c r="H92" s="97"/>
      <c r="I92" s="108"/>
      <c r="J92" s="97"/>
      <c r="K92" s="443"/>
      <c r="L92" s="144">
        <f t="shared" si="17"/>
        <v>0</v>
      </c>
      <c r="M92" s="140">
        <f t="shared" si="27"/>
        <v>25.200000000000003</v>
      </c>
      <c r="N92" s="48">
        <f t="shared" si="18"/>
        <v>1</v>
      </c>
      <c r="O92" s="598">
        <f t="shared" si="28"/>
        <v>0</v>
      </c>
      <c r="P92" s="598">
        <f t="shared" si="19"/>
        <v>0</v>
      </c>
      <c r="Q92" s="612">
        <f t="shared" si="20"/>
        <v>8.4</v>
      </c>
      <c r="R92" s="612">
        <f t="shared" si="29"/>
        <v>8.4</v>
      </c>
      <c r="S92" s="604">
        <f t="shared" si="30"/>
        <v>0</v>
      </c>
      <c r="T92" s="415">
        <f t="shared" si="21"/>
        <v>0</v>
      </c>
      <c r="U92" s="605">
        <f t="shared" si="22"/>
        <v>1</v>
      </c>
      <c r="V92" s="292">
        <f t="shared" si="23"/>
        <v>1</v>
      </c>
    </row>
    <row r="93" spans="1:22" x14ac:dyDescent="0.2">
      <c r="A93" s="629">
        <v>86</v>
      </c>
      <c r="B93" s="417">
        <f t="shared" si="31"/>
        <v>45378</v>
      </c>
      <c r="C93" s="418">
        <f t="shared" si="24"/>
        <v>45378</v>
      </c>
      <c r="D93" s="412">
        <f t="shared" si="25"/>
        <v>3</v>
      </c>
      <c r="E93" s="140">
        <f t="shared" si="16"/>
        <v>8.4</v>
      </c>
      <c r="F93" s="413"/>
      <c r="G93" s="414" t="str">
        <f t="shared" si="26"/>
        <v xml:space="preserve">   Arbeitstag</v>
      </c>
      <c r="H93" s="97"/>
      <c r="I93" s="108"/>
      <c r="J93" s="97"/>
      <c r="K93" s="443"/>
      <c r="L93" s="144">
        <f t="shared" si="17"/>
        <v>0</v>
      </c>
      <c r="M93" s="140">
        <f t="shared" si="27"/>
        <v>25.200000000000003</v>
      </c>
      <c r="N93" s="48">
        <f t="shared" si="18"/>
        <v>1</v>
      </c>
      <c r="O93" s="598">
        <f t="shared" si="28"/>
        <v>0</v>
      </c>
      <c r="P93" s="598">
        <f t="shared" si="19"/>
        <v>0</v>
      </c>
      <c r="Q93" s="612">
        <f t="shared" si="20"/>
        <v>8.4</v>
      </c>
      <c r="R93" s="612">
        <f t="shared" si="29"/>
        <v>8.4</v>
      </c>
      <c r="S93" s="604">
        <f t="shared" si="30"/>
        <v>0</v>
      </c>
      <c r="T93" s="415">
        <f t="shared" si="21"/>
        <v>0</v>
      </c>
      <c r="U93" s="605">
        <f t="shared" si="22"/>
        <v>1</v>
      </c>
      <c r="V93" s="292">
        <f t="shared" si="23"/>
        <v>1</v>
      </c>
    </row>
    <row r="94" spans="1:22" x14ac:dyDescent="0.2">
      <c r="A94" s="629">
        <v>87</v>
      </c>
      <c r="B94" s="417">
        <f t="shared" si="31"/>
        <v>45379</v>
      </c>
      <c r="C94" s="418">
        <f t="shared" si="24"/>
        <v>45379</v>
      </c>
      <c r="D94" s="412">
        <f t="shared" si="25"/>
        <v>4</v>
      </c>
      <c r="E94" s="140">
        <f t="shared" si="16"/>
        <v>6</v>
      </c>
      <c r="F94" s="413">
        <v>6</v>
      </c>
      <c r="G94" s="414" t="str">
        <f t="shared" si="26"/>
        <v>Gründonnerstag</v>
      </c>
      <c r="H94" s="97" t="s">
        <v>412</v>
      </c>
      <c r="I94" s="108"/>
      <c r="J94" s="97"/>
      <c r="K94" s="443"/>
      <c r="L94" s="144">
        <f t="shared" si="17"/>
        <v>2.4000000000000004</v>
      </c>
      <c r="M94" s="140">
        <f t="shared" si="27"/>
        <v>27.6</v>
      </c>
      <c r="N94" s="48">
        <f t="shared" si="18"/>
        <v>1</v>
      </c>
      <c r="O94" s="598">
        <f t="shared" si="28"/>
        <v>2.4</v>
      </c>
      <c r="P94" s="598">
        <f t="shared" si="19"/>
        <v>-6</v>
      </c>
      <c r="Q94" s="612">
        <f t="shared" si="20"/>
        <v>8.4</v>
      </c>
      <c r="R94" s="612">
        <f t="shared" si="29"/>
        <v>6</v>
      </c>
      <c r="S94" s="604">
        <f t="shared" si="30"/>
        <v>0</v>
      </c>
      <c r="T94" s="415">
        <f t="shared" si="21"/>
        <v>0</v>
      </c>
      <c r="U94" s="605">
        <f t="shared" si="22"/>
        <v>1</v>
      </c>
      <c r="V94" s="292">
        <f t="shared" si="23"/>
        <v>1</v>
      </c>
    </row>
    <row r="95" spans="1:22" x14ac:dyDescent="0.2">
      <c r="A95" s="629">
        <v>88</v>
      </c>
      <c r="B95" s="417">
        <f t="shared" si="31"/>
        <v>45380</v>
      </c>
      <c r="C95" s="418">
        <f t="shared" si="24"/>
        <v>45380</v>
      </c>
      <c r="D95" s="412">
        <f t="shared" si="25"/>
        <v>5</v>
      </c>
      <c r="E95" s="140">
        <f t="shared" si="16"/>
        <v>0</v>
      </c>
      <c r="F95" s="413">
        <v>0</v>
      </c>
      <c r="G95" s="414" t="str">
        <f t="shared" si="26"/>
        <v>Karfreitag</v>
      </c>
      <c r="H95" s="97" t="s">
        <v>413</v>
      </c>
      <c r="I95" s="108"/>
      <c r="J95" s="97"/>
      <c r="K95" s="443"/>
      <c r="L95" s="144">
        <f t="shared" si="17"/>
        <v>8.4</v>
      </c>
      <c r="M95" s="140">
        <f t="shared" si="27"/>
        <v>36</v>
      </c>
      <c r="N95" s="48">
        <f t="shared" si="18"/>
        <v>1</v>
      </c>
      <c r="O95" s="598">
        <f t="shared" si="28"/>
        <v>8.4</v>
      </c>
      <c r="P95" s="598">
        <f t="shared" si="19"/>
        <v>0</v>
      </c>
      <c r="Q95" s="612">
        <f t="shared" si="20"/>
        <v>8.4</v>
      </c>
      <c r="R95" s="612">
        <f t="shared" si="29"/>
        <v>0</v>
      </c>
      <c r="S95" s="604">
        <f t="shared" si="30"/>
        <v>1</v>
      </c>
      <c r="T95" s="415">
        <f t="shared" si="21"/>
        <v>0</v>
      </c>
      <c r="U95" s="605">
        <f t="shared" si="22"/>
        <v>1</v>
      </c>
      <c r="V95" s="292">
        <f t="shared" si="23"/>
        <v>1</v>
      </c>
    </row>
    <row r="96" spans="1:22" x14ac:dyDescent="0.2">
      <c r="A96" s="629">
        <v>89</v>
      </c>
      <c r="B96" s="417">
        <f t="shared" si="31"/>
        <v>45381</v>
      </c>
      <c r="C96" s="418">
        <f t="shared" si="24"/>
        <v>45381</v>
      </c>
      <c r="D96" s="412">
        <f t="shared" si="25"/>
        <v>6</v>
      </c>
      <c r="E96" s="140">
        <f t="shared" si="16"/>
        <v>0</v>
      </c>
      <c r="F96" s="413"/>
      <c r="G96" s="414" t="str">
        <f t="shared" si="26"/>
        <v xml:space="preserve">   Wochenende</v>
      </c>
      <c r="H96" s="97"/>
      <c r="I96" s="108"/>
      <c r="J96" s="97"/>
      <c r="K96" s="443"/>
      <c r="L96" s="144">
        <f t="shared" si="17"/>
        <v>0</v>
      </c>
      <c r="M96" s="140">
        <f t="shared" si="27"/>
        <v>36</v>
      </c>
      <c r="N96" s="48">
        <f t="shared" si="18"/>
        <v>1</v>
      </c>
      <c r="O96" s="598">
        <f t="shared" si="28"/>
        <v>0</v>
      </c>
      <c r="P96" s="598">
        <f t="shared" si="19"/>
        <v>0</v>
      </c>
      <c r="Q96" s="612">
        <f t="shared" si="20"/>
        <v>0</v>
      </c>
      <c r="R96" s="612">
        <f t="shared" si="29"/>
        <v>0</v>
      </c>
      <c r="S96" s="604">
        <f t="shared" si="30"/>
        <v>1</v>
      </c>
      <c r="T96" s="415">
        <f t="shared" si="21"/>
        <v>0</v>
      </c>
      <c r="U96" s="605">
        <f t="shared" si="22"/>
        <v>1</v>
      </c>
      <c r="V96" s="292">
        <f t="shared" si="23"/>
        <v>1</v>
      </c>
    </row>
    <row r="97" spans="1:22" x14ac:dyDescent="0.2">
      <c r="A97" s="629">
        <v>90</v>
      </c>
      <c r="B97" s="417">
        <f t="shared" si="31"/>
        <v>45382</v>
      </c>
      <c r="C97" s="418">
        <f t="shared" si="24"/>
        <v>45382</v>
      </c>
      <c r="D97" s="412">
        <f t="shared" si="25"/>
        <v>7</v>
      </c>
      <c r="E97" s="140">
        <f t="shared" si="16"/>
        <v>0</v>
      </c>
      <c r="F97" s="413"/>
      <c r="G97" s="414" t="str">
        <f t="shared" si="26"/>
        <v xml:space="preserve">   Wochenende</v>
      </c>
      <c r="H97" s="97"/>
      <c r="I97" s="108"/>
      <c r="J97" s="97"/>
      <c r="K97" s="443"/>
      <c r="L97" s="144">
        <f t="shared" si="17"/>
        <v>0</v>
      </c>
      <c r="M97" s="140">
        <f t="shared" si="27"/>
        <v>36</v>
      </c>
      <c r="N97" s="48">
        <f t="shared" si="18"/>
        <v>1</v>
      </c>
      <c r="O97" s="598">
        <f t="shared" si="28"/>
        <v>0</v>
      </c>
      <c r="P97" s="598">
        <f t="shared" si="19"/>
        <v>0</v>
      </c>
      <c r="Q97" s="612">
        <f t="shared" si="20"/>
        <v>0</v>
      </c>
      <c r="R97" s="612">
        <f t="shared" si="29"/>
        <v>0</v>
      </c>
      <c r="S97" s="604">
        <f t="shared" si="30"/>
        <v>1</v>
      </c>
      <c r="T97" s="415">
        <f t="shared" si="21"/>
        <v>0</v>
      </c>
      <c r="U97" s="605">
        <f t="shared" si="22"/>
        <v>1</v>
      </c>
      <c r="V97" s="292">
        <f t="shared" si="23"/>
        <v>1</v>
      </c>
    </row>
    <row r="98" spans="1:22" x14ac:dyDescent="0.2">
      <c r="A98" s="629">
        <v>91</v>
      </c>
      <c r="B98" s="417">
        <f t="shared" si="31"/>
        <v>45383</v>
      </c>
      <c r="C98" s="418">
        <f t="shared" si="24"/>
        <v>45383</v>
      </c>
      <c r="D98" s="412">
        <f t="shared" si="25"/>
        <v>1</v>
      </c>
      <c r="E98" s="140">
        <f t="shared" si="16"/>
        <v>0</v>
      </c>
      <c r="F98" s="413">
        <v>0</v>
      </c>
      <c r="G98" s="414" t="str">
        <f t="shared" si="26"/>
        <v>Ostermontag</v>
      </c>
      <c r="H98" s="97" t="s">
        <v>414</v>
      </c>
      <c r="I98" s="108"/>
      <c r="J98" s="97"/>
      <c r="K98" s="443"/>
      <c r="L98" s="144">
        <f t="shared" si="17"/>
        <v>8.4</v>
      </c>
      <c r="M98" s="140">
        <f t="shared" si="27"/>
        <v>44.4</v>
      </c>
      <c r="N98" s="48">
        <f t="shared" si="18"/>
        <v>1</v>
      </c>
      <c r="O98" s="598">
        <f t="shared" si="28"/>
        <v>8.4</v>
      </c>
      <c r="P98" s="598">
        <f t="shared" si="19"/>
        <v>0</v>
      </c>
      <c r="Q98" s="612">
        <f t="shared" si="20"/>
        <v>8.4</v>
      </c>
      <c r="R98" s="612">
        <f t="shared" si="29"/>
        <v>0</v>
      </c>
      <c r="S98" s="604">
        <f t="shared" si="30"/>
        <v>1</v>
      </c>
      <c r="T98" s="415">
        <f t="shared" si="21"/>
        <v>0</v>
      </c>
      <c r="U98" s="605">
        <f t="shared" si="22"/>
        <v>1</v>
      </c>
      <c r="V98" s="292">
        <f t="shared" si="23"/>
        <v>1</v>
      </c>
    </row>
    <row r="99" spans="1:22" x14ac:dyDescent="0.2">
      <c r="A99" s="629">
        <v>92</v>
      </c>
      <c r="B99" s="417">
        <f t="shared" si="31"/>
        <v>45384</v>
      </c>
      <c r="C99" s="418">
        <f t="shared" si="24"/>
        <v>45384</v>
      </c>
      <c r="D99" s="412">
        <f t="shared" si="25"/>
        <v>2</v>
      </c>
      <c r="E99" s="140">
        <f t="shared" si="16"/>
        <v>8.4</v>
      </c>
      <c r="F99" s="413"/>
      <c r="G99" s="414" t="str">
        <f t="shared" si="26"/>
        <v xml:space="preserve">   Arbeitstag</v>
      </c>
      <c r="H99" s="97"/>
      <c r="I99" s="108"/>
      <c r="J99" s="97"/>
      <c r="K99" s="443"/>
      <c r="L99" s="144">
        <f t="shared" si="17"/>
        <v>0</v>
      </c>
      <c r="M99" s="140">
        <f t="shared" si="27"/>
        <v>44.4</v>
      </c>
      <c r="N99" s="48">
        <f t="shared" si="18"/>
        <v>1</v>
      </c>
      <c r="O99" s="598">
        <f t="shared" si="28"/>
        <v>0</v>
      </c>
      <c r="P99" s="598">
        <f t="shared" si="19"/>
        <v>0</v>
      </c>
      <c r="Q99" s="612">
        <f t="shared" si="20"/>
        <v>8.4</v>
      </c>
      <c r="R99" s="612">
        <f t="shared" si="29"/>
        <v>8.4</v>
      </c>
      <c r="S99" s="604">
        <f t="shared" si="30"/>
        <v>0</v>
      </c>
      <c r="T99" s="415">
        <f t="shared" si="21"/>
        <v>0</v>
      </c>
      <c r="U99" s="605">
        <f t="shared" si="22"/>
        <v>1</v>
      </c>
      <c r="V99" s="292">
        <f t="shared" si="23"/>
        <v>1</v>
      </c>
    </row>
    <row r="100" spans="1:22" x14ac:dyDescent="0.2">
      <c r="A100" s="629">
        <v>93</v>
      </c>
      <c r="B100" s="417">
        <f t="shared" si="31"/>
        <v>45385</v>
      </c>
      <c r="C100" s="418">
        <f t="shared" si="24"/>
        <v>45385</v>
      </c>
      <c r="D100" s="412">
        <f t="shared" si="25"/>
        <v>3</v>
      </c>
      <c r="E100" s="140">
        <f t="shared" si="16"/>
        <v>8.4</v>
      </c>
      <c r="F100" s="413"/>
      <c r="G100" s="414" t="str">
        <f t="shared" si="26"/>
        <v xml:space="preserve">   Arbeitstag</v>
      </c>
      <c r="H100" s="97"/>
      <c r="I100" s="108"/>
      <c r="J100" s="97"/>
      <c r="K100" s="443"/>
      <c r="L100" s="144">
        <f t="shared" si="17"/>
        <v>0</v>
      </c>
      <c r="M100" s="140">
        <f t="shared" si="27"/>
        <v>44.4</v>
      </c>
      <c r="N100" s="48">
        <f t="shared" si="18"/>
        <v>1</v>
      </c>
      <c r="O100" s="598">
        <f t="shared" si="28"/>
        <v>0</v>
      </c>
      <c r="P100" s="598">
        <f t="shared" si="19"/>
        <v>0</v>
      </c>
      <c r="Q100" s="612">
        <f t="shared" si="20"/>
        <v>8.4</v>
      </c>
      <c r="R100" s="612">
        <f t="shared" si="29"/>
        <v>8.4</v>
      </c>
      <c r="S100" s="604">
        <f t="shared" si="30"/>
        <v>0</v>
      </c>
      <c r="T100" s="415">
        <f t="shared" si="21"/>
        <v>0</v>
      </c>
      <c r="U100" s="605">
        <f t="shared" si="22"/>
        <v>1</v>
      </c>
      <c r="V100" s="292">
        <f t="shared" si="23"/>
        <v>1</v>
      </c>
    </row>
    <row r="101" spans="1:22" x14ac:dyDescent="0.2">
      <c r="A101" s="629">
        <v>94</v>
      </c>
      <c r="B101" s="417">
        <f t="shared" si="31"/>
        <v>45386</v>
      </c>
      <c r="C101" s="418">
        <f t="shared" si="24"/>
        <v>45386</v>
      </c>
      <c r="D101" s="412">
        <f t="shared" si="25"/>
        <v>4</v>
      </c>
      <c r="E101" s="140">
        <f t="shared" si="16"/>
        <v>8.4</v>
      </c>
      <c r="F101" s="413"/>
      <c r="G101" s="414" t="str">
        <f t="shared" si="26"/>
        <v xml:space="preserve">   Arbeitstag</v>
      </c>
      <c r="H101" s="97"/>
      <c r="I101" s="108"/>
      <c r="J101" s="97"/>
      <c r="K101" s="443"/>
      <c r="L101" s="144">
        <f t="shared" si="17"/>
        <v>0</v>
      </c>
      <c r="M101" s="140">
        <f t="shared" si="27"/>
        <v>44.4</v>
      </c>
      <c r="N101" s="48">
        <f t="shared" si="18"/>
        <v>1</v>
      </c>
      <c r="O101" s="598">
        <f t="shared" si="28"/>
        <v>0</v>
      </c>
      <c r="P101" s="598">
        <f t="shared" si="19"/>
        <v>0</v>
      </c>
      <c r="Q101" s="612">
        <f t="shared" si="20"/>
        <v>8.4</v>
      </c>
      <c r="R101" s="612">
        <f t="shared" si="29"/>
        <v>8.4</v>
      </c>
      <c r="S101" s="604">
        <f t="shared" si="30"/>
        <v>0</v>
      </c>
      <c r="T101" s="415">
        <f t="shared" si="21"/>
        <v>0</v>
      </c>
      <c r="U101" s="605">
        <f t="shared" si="22"/>
        <v>1</v>
      </c>
      <c r="V101" s="292">
        <f t="shared" si="23"/>
        <v>1</v>
      </c>
    </row>
    <row r="102" spans="1:22" x14ac:dyDescent="0.2">
      <c r="A102" s="629">
        <v>95</v>
      </c>
      <c r="B102" s="417">
        <f t="shared" si="31"/>
        <v>45387</v>
      </c>
      <c r="C102" s="418">
        <f t="shared" si="24"/>
        <v>45387</v>
      </c>
      <c r="D102" s="412">
        <f t="shared" si="25"/>
        <v>5</v>
      </c>
      <c r="E102" s="140">
        <f t="shared" si="16"/>
        <v>8.4</v>
      </c>
      <c r="F102" s="413"/>
      <c r="G102" s="414" t="str">
        <f t="shared" si="26"/>
        <v xml:space="preserve">   Arbeitstag</v>
      </c>
      <c r="H102" s="97"/>
      <c r="I102" s="108"/>
      <c r="J102" s="97"/>
      <c r="K102" s="443"/>
      <c r="L102" s="144">
        <f t="shared" si="17"/>
        <v>0</v>
      </c>
      <c r="M102" s="140">
        <f t="shared" si="27"/>
        <v>44.4</v>
      </c>
      <c r="N102" s="48">
        <f t="shared" si="18"/>
        <v>1</v>
      </c>
      <c r="O102" s="598">
        <f t="shared" si="28"/>
        <v>0</v>
      </c>
      <c r="P102" s="598">
        <f t="shared" si="19"/>
        <v>0</v>
      </c>
      <c r="Q102" s="612">
        <f t="shared" si="20"/>
        <v>8.4</v>
      </c>
      <c r="R102" s="612">
        <f t="shared" si="29"/>
        <v>8.4</v>
      </c>
      <c r="S102" s="604">
        <f t="shared" si="30"/>
        <v>0</v>
      </c>
      <c r="T102" s="415">
        <f t="shared" si="21"/>
        <v>0</v>
      </c>
      <c r="U102" s="605">
        <f t="shared" si="22"/>
        <v>1</v>
      </c>
      <c r="V102" s="292">
        <f t="shared" si="23"/>
        <v>1</v>
      </c>
    </row>
    <row r="103" spans="1:22" x14ac:dyDescent="0.2">
      <c r="A103" s="629">
        <v>96</v>
      </c>
      <c r="B103" s="417">
        <f t="shared" si="31"/>
        <v>45388</v>
      </c>
      <c r="C103" s="418">
        <f t="shared" si="24"/>
        <v>45388</v>
      </c>
      <c r="D103" s="412">
        <f t="shared" si="25"/>
        <v>6</v>
      </c>
      <c r="E103" s="140">
        <f t="shared" si="16"/>
        <v>0</v>
      </c>
      <c r="F103" s="413"/>
      <c r="G103" s="414" t="str">
        <f t="shared" si="26"/>
        <v xml:space="preserve">   Wochenende</v>
      </c>
      <c r="H103" s="97"/>
      <c r="I103" s="108"/>
      <c r="J103" s="97"/>
      <c r="K103" s="443"/>
      <c r="L103" s="144">
        <f t="shared" si="17"/>
        <v>0</v>
      </c>
      <c r="M103" s="140">
        <f t="shared" si="27"/>
        <v>44.4</v>
      </c>
      <c r="N103" s="48">
        <f t="shared" si="18"/>
        <v>1</v>
      </c>
      <c r="O103" s="598">
        <f t="shared" si="28"/>
        <v>0</v>
      </c>
      <c r="P103" s="598">
        <f t="shared" si="19"/>
        <v>0</v>
      </c>
      <c r="Q103" s="612">
        <f t="shared" si="20"/>
        <v>0</v>
      </c>
      <c r="R103" s="612">
        <f t="shared" si="29"/>
        <v>0</v>
      </c>
      <c r="S103" s="604">
        <f t="shared" si="30"/>
        <v>1</v>
      </c>
      <c r="T103" s="415">
        <f t="shared" si="21"/>
        <v>0</v>
      </c>
      <c r="U103" s="605">
        <f t="shared" si="22"/>
        <v>1</v>
      </c>
      <c r="V103" s="292">
        <f t="shared" si="23"/>
        <v>1</v>
      </c>
    </row>
    <row r="104" spans="1:22" x14ac:dyDescent="0.2">
      <c r="A104" s="629">
        <v>97</v>
      </c>
      <c r="B104" s="417">
        <f t="shared" si="31"/>
        <v>45389</v>
      </c>
      <c r="C104" s="418">
        <f t="shared" si="24"/>
        <v>45389</v>
      </c>
      <c r="D104" s="412">
        <f t="shared" si="25"/>
        <v>7</v>
      </c>
      <c r="E104" s="140">
        <f t="shared" si="16"/>
        <v>0</v>
      </c>
      <c r="F104" s="413"/>
      <c r="G104" s="414" t="str">
        <f t="shared" si="26"/>
        <v xml:space="preserve">   Wochenende</v>
      </c>
      <c r="H104" s="97"/>
      <c r="I104" s="108"/>
      <c r="J104" s="97"/>
      <c r="K104" s="443"/>
      <c r="L104" s="144">
        <f t="shared" si="17"/>
        <v>0</v>
      </c>
      <c r="M104" s="140">
        <f t="shared" si="27"/>
        <v>44.4</v>
      </c>
      <c r="N104" s="48">
        <f t="shared" si="18"/>
        <v>1</v>
      </c>
      <c r="O104" s="598">
        <f t="shared" si="28"/>
        <v>0</v>
      </c>
      <c r="P104" s="598">
        <f t="shared" si="19"/>
        <v>0</v>
      </c>
      <c r="Q104" s="612">
        <f t="shared" si="20"/>
        <v>0</v>
      </c>
      <c r="R104" s="612">
        <f t="shared" si="29"/>
        <v>0</v>
      </c>
      <c r="S104" s="604">
        <f t="shared" si="30"/>
        <v>1</v>
      </c>
      <c r="T104" s="415">
        <f t="shared" si="21"/>
        <v>0</v>
      </c>
      <c r="U104" s="605">
        <f t="shared" si="22"/>
        <v>1</v>
      </c>
      <c r="V104" s="292">
        <f t="shared" si="23"/>
        <v>1</v>
      </c>
    </row>
    <row r="105" spans="1:22" x14ac:dyDescent="0.2">
      <c r="A105" s="629">
        <v>98</v>
      </c>
      <c r="B105" s="417">
        <f t="shared" si="31"/>
        <v>45390</v>
      </c>
      <c r="C105" s="418">
        <f t="shared" si="24"/>
        <v>45390</v>
      </c>
      <c r="D105" s="412">
        <f t="shared" si="25"/>
        <v>1</v>
      </c>
      <c r="E105" s="140">
        <f t="shared" si="16"/>
        <v>8.4</v>
      </c>
      <c r="F105" s="413"/>
      <c r="G105" s="414" t="str">
        <f t="shared" si="26"/>
        <v xml:space="preserve">   Arbeitstag</v>
      </c>
      <c r="H105" s="97"/>
      <c r="I105" s="108"/>
      <c r="J105" s="97"/>
      <c r="K105" s="443"/>
      <c r="L105" s="144">
        <f t="shared" si="17"/>
        <v>0</v>
      </c>
      <c r="M105" s="140">
        <f t="shared" si="27"/>
        <v>44.4</v>
      </c>
      <c r="N105" s="48">
        <f t="shared" si="18"/>
        <v>1</v>
      </c>
      <c r="O105" s="598">
        <f t="shared" si="28"/>
        <v>0</v>
      </c>
      <c r="P105" s="598">
        <f t="shared" si="19"/>
        <v>0</v>
      </c>
      <c r="Q105" s="612">
        <f t="shared" si="20"/>
        <v>8.4</v>
      </c>
      <c r="R105" s="612">
        <f t="shared" si="29"/>
        <v>8.4</v>
      </c>
      <c r="S105" s="604">
        <f t="shared" si="30"/>
        <v>0</v>
      </c>
      <c r="T105" s="415">
        <f t="shared" si="21"/>
        <v>0</v>
      </c>
      <c r="U105" s="605">
        <f t="shared" si="22"/>
        <v>1</v>
      </c>
      <c r="V105" s="292">
        <f t="shared" si="23"/>
        <v>1</v>
      </c>
    </row>
    <row r="106" spans="1:22" x14ac:dyDescent="0.2">
      <c r="A106" s="629">
        <v>99</v>
      </c>
      <c r="B106" s="417">
        <f t="shared" si="31"/>
        <v>45391</v>
      </c>
      <c r="C106" s="418">
        <f t="shared" si="24"/>
        <v>45391</v>
      </c>
      <c r="D106" s="412">
        <f t="shared" si="25"/>
        <v>2</v>
      </c>
      <c r="E106" s="140">
        <f t="shared" si="16"/>
        <v>8.4</v>
      </c>
      <c r="F106" s="413"/>
      <c r="G106" s="414" t="str">
        <f t="shared" si="26"/>
        <v xml:space="preserve">   Arbeitstag</v>
      </c>
      <c r="H106" s="97"/>
      <c r="I106" s="108"/>
      <c r="J106" s="97"/>
      <c r="K106" s="443"/>
      <c r="L106" s="144">
        <f>(HT_NAZ-E106)*(D106&lt;6)+K106</f>
        <v>0</v>
      </c>
      <c r="M106" s="140">
        <f t="shared" si="27"/>
        <v>44.4</v>
      </c>
      <c r="N106" s="48">
        <f t="shared" si="18"/>
        <v>1</v>
      </c>
      <c r="O106" s="598">
        <f t="shared" si="28"/>
        <v>0</v>
      </c>
      <c r="P106" s="598">
        <f t="shared" si="19"/>
        <v>0</v>
      </c>
      <c r="Q106" s="612">
        <f t="shared" si="20"/>
        <v>8.4</v>
      </c>
      <c r="R106" s="612">
        <f t="shared" si="29"/>
        <v>8.4</v>
      </c>
      <c r="S106" s="604">
        <f t="shared" si="30"/>
        <v>0</v>
      </c>
      <c r="T106" s="415">
        <f t="shared" si="21"/>
        <v>0</v>
      </c>
      <c r="U106" s="605">
        <f t="shared" si="22"/>
        <v>1</v>
      </c>
      <c r="V106" s="292">
        <f t="shared" si="23"/>
        <v>1</v>
      </c>
    </row>
    <row r="107" spans="1:22" x14ac:dyDescent="0.2">
      <c r="A107" s="629">
        <v>100</v>
      </c>
      <c r="B107" s="417">
        <f t="shared" si="31"/>
        <v>45392</v>
      </c>
      <c r="C107" s="418">
        <f t="shared" si="24"/>
        <v>45392</v>
      </c>
      <c r="D107" s="412">
        <f t="shared" si="25"/>
        <v>3</v>
      </c>
      <c r="E107" s="140">
        <f t="shared" si="16"/>
        <v>8.4</v>
      </c>
      <c r="F107" s="413"/>
      <c r="G107" s="414" t="str">
        <f t="shared" si="26"/>
        <v xml:space="preserve">   Arbeitstag</v>
      </c>
      <c r="H107" s="97"/>
      <c r="I107" s="108"/>
      <c r="J107" s="97"/>
      <c r="K107" s="443"/>
      <c r="L107" s="144">
        <f t="shared" si="17"/>
        <v>0</v>
      </c>
      <c r="M107" s="140">
        <f t="shared" si="27"/>
        <v>44.4</v>
      </c>
      <c r="N107" s="48">
        <f t="shared" si="18"/>
        <v>1</v>
      </c>
      <c r="O107" s="598">
        <f t="shared" si="28"/>
        <v>0</v>
      </c>
      <c r="P107" s="598">
        <f t="shared" si="19"/>
        <v>0</v>
      </c>
      <c r="Q107" s="612">
        <f t="shared" si="20"/>
        <v>8.4</v>
      </c>
      <c r="R107" s="612">
        <f t="shared" si="29"/>
        <v>8.4</v>
      </c>
      <c r="S107" s="604">
        <f t="shared" si="30"/>
        <v>0</v>
      </c>
      <c r="T107" s="415">
        <f t="shared" si="21"/>
        <v>0</v>
      </c>
      <c r="U107" s="605">
        <f t="shared" si="22"/>
        <v>1</v>
      </c>
      <c r="V107" s="292">
        <f t="shared" si="23"/>
        <v>1</v>
      </c>
    </row>
    <row r="108" spans="1:22" x14ac:dyDescent="0.2">
      <c r="A108" s="629">
        <v>101</v>
      </c>
      <c r="B108" s="417">
        <f t="shared" si="31"/>
        <v>45393</v>
      </c>
      <c r="C108" s="418">
        <f t="shared" si="24"/>
        <v>45393</v>
      </c>
      <c r="D108" s="412">
        <f t="shared" si="25"/>
        <v>4</v>
      </c>
      <c r="E108" s="140">
        <f t="shared" si="16"/>
        <v>8.4</v>
      </c>
      <c r="F108" s="413"/>
      <c r="G108" s="414" t="str">
        <f t="shared" si="26"/>
        <v xml:space="preserve">   Arbeitstag</v>
      </c>
      <c r="H108" s="97"/>
      <c r="I108" s="108"/>
      <c r="J108" s="97"/>
      <c r="K108" s="443"/>
      <c r="L108" s="144">
        <f t="shared" si="17"/>
        <v>0</v>
      </c>
      <c r="M108" s="140">
        <f t="shared" si="27"/>
        <v>44.4</v>
      </c>
      <c r="N108" s="48">
        <f t="shared" si="18"/>
        <v>1</v>
      </c>
      <c r="O108" s="598">
        <f t="shared" si="28"/>
        <v>0</v>
      </c>
      <c r="P108" s="598">
        <f t="shared" si="19"/>
        <v>0</v>
      </c>
      <c r="Q108" s="612">
        <f t="shared" si="20"/>
        <v>8.4</v>
      </c>
      <c r="R108" s="612">
        <f t="shared" si="29"/>
        <v>8.4</v>
      </c>
      <c r="S108" s="604">
        <f t="shared" si="30"/>
        <v>0</v>
      </c>
      <c r="T108" s="415">
        <f t="shared" si="21"/>
        <v>0</v>
      </c>
      <c r="U108" s="605">
        <f t="shared" si="22"/>
        <v>1</v>
      </c>
      <c r="V108" s="292">
        <f t="shared" si="23"/>
        <v>1</v>
      </c>
    </row>
    <row r="109" spans="1:22" x14ac:dyDescent="0.2">
      <c r="A109" s="629">
        <v>102</v>
      </c>
      <c r="B109" s="417">
        <f t="shared" si="31"/>
        <v>45394</v>
      </c>
      <c r="C109" s="418">
        <f t="shared" si="24"/>
        <v>45394</v>
      </c>
      <c r="D109" s="412">
        <f t="shared" si="25"/>
        <v>5</v>
      </c>
      <c r="E109" s="140">
        <f t="shared" si="16"/>
        <v>8.4</v>
      </c>
      <c r="F109" s="413"/>
      <c r="G109" s="414" t="str">
        <f t="shared" si="26"/>
        <v xml:space="preserve">   Arbeitstag</v>
      </c>
      <c r="H109" s="97"/>
      <c r="I109" s="108"/>
      <c r="J109" s="97"/>
      <c r="K109" s="443"/>
      <c r="L109" s="144">
        <f t="shared" si="17"/>
        <v>0</v>
      </c>
      <c r="M109" s="140">
        <f t="shared" si="27"/>
        <v>44.4</v>
      </c>
      <c r="N109" s="48">
        <f t="shared" si="18"/>
        <v>1</v>
      </c>
      <c r="O109" s="598">
        <f t="shared" si="28"/>
        <v>0</v>
      </c>
      <c r="P109" s="598">
        <f t="shared" si="19"/>
        <v>0</v>
      </c>
      <c r="Q109" s="612">
        <f t="shared" si="20"/>
        <v>8.4</v>
      </c>
      <c r="R109" s="612">
        <f t="shared" si="29"/>
        <v>8.4</v>
      </c>
      <c r="S109" s="604">
        <f t="shared" si="30"/>
        <v>0</v>
      </c>
      <c r="T109" s="415">
        <f t="shared" si="21"/>
        <v>0</v>
      </c>
      <c r="U109" s="605">
        <f t="shared" si="22"/>
        <v>1</v>
      </c>
      <c r="V109" s="292">
        <f t="shared" si="23"/>
        <v>1</v>
      </c>
    </row>
    <row r="110" spans="1:22" x14ac:dyDescent="0.2">
      <c r="A110" s="629">
        <v>103</v>
      </c>
      <c r="B110" s="417">
        <f t="shared" si="31"/>
        <v>45395</v>
      </c>
      <c r="C110" s="418">
        <f t="shared" si="24"/>
        <v>45395</v>
      </c>
      <c r="D110" s="412">
        <f t="shared" si="25"/>
        <v>6</v>
      </c>
      <c r="E110" s="140">
        <f t="shared" si="16"/>
        <v>0</v>
      </c>
      <c r="F110" s="413"/>
      <c r="G110" s="414" t="str">
        <f t="shared" si="26"/>
        <v xml:space="preserve">   Wochenende</v>
      </c>
      <c r="H110" s="97"/>
      <c r="I110" s="108"/>
      <c r="J110" s="97"/>
      <c r="K110" s="443"/>
      <c r="L110" s="144">
        <f t="shared" si="17"/>
        <v>0</v>
      </c>
      <c r="M110" s="140">
        <f t="shared" si="27"/>
        <v>44.4</v>
      </c>
      <c r="N110" s="48">
        <f t="shared" si="18"/>
        <v>1</v>
      </c>
      <c r="O110" s="598">
        <f t="shared" si="28"/>
        <v>0</v>
      </c>
      <c r="P110" s="598">
        <f t="shared" si="19"/>
        <v>0</v>
      </c>
      <c r="Q110" s="612">
        <f t="shared" si="20"/>
        <v>0</v>
      </c>
      <c r="R110" s="612">
        <f t="shared" si="29"/>
        <v>0</v>
      </c>
      <c r="S110" s="604">
        <f t="shared" si="30"/>
        <v>1</v>
      </c>
      <c r="T110" s="415">
        <f t="shared" si="21"/>
        <v>0</v>
      </c>
      <c r="U110" s="605">
        <f t="shared" si="22"/>
        <v>1</v>
      </c>
      <c r="V110" s="292">
        <f t="shared" si="23"/>
        <v>1</v>
      </c>
    </row>
    <row r="111" spans="1:22" x14ac:dyDescent="0.2">
      <c r="A111" s="629">
        <v>104</v>
      </c>
      <c r="B111" s="417">
        <f t="shared" si="31"/>
        <v>45396</v>
      </c>
      <c r="C111" s="418">
        <f t="shared" si="24"/>
        <v>45396</v>
      </c>
      <c r="D111" s="412">
        <f t="shared" si="25"/>
        <v>7</v>
      </c>
      <c r="E111" s="140">
        <f t="shared" si="16"/>
        <v>0</v>
      </c>
      <c r="F111" s="413"/>
      <c r="G111" s="414" t="str">
        <f t="shared" si="26"/>
        <v xml:space="preserve">   Wochenende</v>
      </c>
      <c r="H111" s="97"/>
      <c r="I111" s="108"/>
      <c r="J111" s="97"/>
      <c r="K111" s="443"/>
      <c r="L111" s="144">
        <f t="shared" si="17"/>
        <v>0</v>
      </c>
      <c r="M111" s="140">
        <f t="shared" si="27"/>
        <v>44.4</v>
      </c>
      <c r="N111" s="48">
        <f t="shared" si="18"/>
        <v>1</v>
      </c>
      <c r="O111" s="598">
        <f t="shared" si="28"/>
        <v>0</v>
      </c>
      <c r="P111" s="598">
        <f t="shared" si="19"/>
        <v>0</v>
      </c>
      <c r="Q111" s="612">
        <f t="shared" si="20"/>
        <v>0</v>
      </c>
      <c r="R111" s="612">
        <f t="shared" si="29"/>
        <v>0</v>
      </c>
      <c r="S111" s="604">
        <f t="shared" si="30"/>
        <v>1</v>
      </c>
      <c r="T111" s="415">
        <f t="shared" si="21"/>
        <v>0</v>
      </c>
      <c r="U111" s="605">
        <f t="shared" si="22"/>
        <v>1</v>
      </c>
      <c r="V111" s="292">
        <f t="shared" si="23"/>
        <v>1</v>
      </c>
    </row>
    <row r="112" spans="1:22" x14ac:dyDescent="0.2">
      <c r="A112" s="629">
        <v>105</v>
      </c>
      <c r="B112" s="417">
        <f t="shared" si="31"/>
        <v>45397</v>
      </c>
      <c r="C112" s="418">
        <f t="shared" si="24"/>
        <v>45397</v>
      </c>
      <c r="D112" s="412">
        <f t="shared" si="25"/>
        <v>1</v>
      </c>
      <c r="E112" s="140">
        <f t="shared" si="16"/>
        <v>8.4</v>
      </c>
      <c r="F112" s="413"/>
      <c r="G112" s="414" t="str">
        <f t="shared" si="26"/>
        <v>Sechseläuten</v>
      </c>
      <c r="H112" s="97"/>
      <c r="I112" s="108" t="s">
        <v>285</v>
      </c>
      <c r="J112" s="97"/>
      <c r="K112" s="443"/>
      <c r="L112" s="144">
        <f t="shared" si="17"/>
        <v>0</v>
      </c>
      <c r="M112" s="140">
        <f t="shared" si="27"/>
        <v>44.4</v>
      </c>
      <c r="N112" s="48">
        <f t="shared" si="18"/>
        <v>1</v>
      </c>
      <c r="O112" s="598">
        <f t="shared" si="28"/>
        <v>0</v>
      </c>
      <c r="P112" s="598">
        <f t="shared" si="19"/>
        <v>0</v>
      </c>
      <c r="Q112" s="612">
        <f t="shared" si="20"/>
        <v>8.4</v>
      </c>
      <c r="R112" s="612">
        <f t="shared" si="29"/>
        <v>8.4</v>
      </c>
      <c r="S112" s="604">
        <f t="shared" si="30"/>
        <v>0</v>
      </c>
      <c r="T112" s="415">
        <f t="shared" si="21"/>
        <v>0</v>
      </c>
      <c r="U112" s="605">
        <f t="shared" si="22"/>
        <v>1</v>
      </c>
      <c r="V112" s="292">
        <f t="shared" si="23"/>
        <v>1</v>
      </c>
    </row>
    <row r="113" spans="1:22" x14ac:dyDescent="0.2">
      <c r="A113" s="629">
        <v>106</v>
      </c>
      <c r="B113" s="417">
        <f t="shared" si="31"/>
        <v>45398</v>
      </c>
      <c r="C113" s="418">
        <f t="shared" si="24"/>
        <v>45398</v>
      </c>
      <c r="D113" s="412">
        <f t="shared" si="25"/>
        <v>2</v>
      </c>
      <c r="E113" s="140">
        <f t="shared" si="16"/>
        <v>8.4</v>
      </c>
      <c r="F113" s="413"/>
      <c r="G113" s="414" t="str">
        <f t="shared" si="26"/>
        <v xml:space="preserve">   Arbeitstag</v>
      </c>
      <c r="H113" s="97"/>
      <c r="I113" s="108"/>
      <c r="J113" s="97"/>
      <c r="K113" s="443"/>
      <c r="L113" s="144">
        <f t="shared" si="17"/>
        <v>0</v>
      </c>
      <c r="M113" s="140">
        <f t="shared" si="27"/>
        <v>44.4</v>
      </c>
      <c r="N113" s="48">
        <f t="shared" si="18"/>
        <v>1</v>
      </c>
      <c r="O113" s="598">
        <f t="shared" si="28"/>
        <v>0</v>
      </c>
      <c r="P113" s="598">
        <f t="shared" si="19"/>
        <v>0</v>
      </c>
      <c r="Q113" s="612">
        <f t="shared" si="20"/>
        <v>8.4</v>
      </c>
      <c r="R113" s="612">
        <f t="shared" si="29"/>
        <v>8.4</v>
      </c>
      <c r="S113" s="604">
        <f t="shared" si="30"/>
        <v>0</v>
      </c>
      <c r="T113" s="415">
        <f t="shared" si="21"/>
        <v>0</v>
      </c>
      <c r="U113" s="605">
        <f t="shared" si="22"/>
        <v>1</v>
      </c>
      <c r="V113" s="292">
        <f t="shared" si="23"/>
        <v>1</v>
      </c>
    </row>
    <row r="114" spans="1:22" x14ac:dyDescent="0.2">
      <c r="A114" s="629">
        <v>107</v>
      </c>
      <c r="B114" s="417">
        <f t="shared" si="31"/>
        <v>45399</v>
      </c>
      <c r="C114" s="418">
        <f t="shared" si="24"/>
        <v>45399</v>
      </c>
      <c r="D114" s="412">
        <f t="shared" si="25"/>
        <v>3</v>
      </c>
      <c r="E114" s="140">
        <f t="shared" si="16"/>
        <v>8.4</v>
      </c>
      <c r="F114" s="413"/>
      <c r="G114" s="414" t="str">
        <f t="shared" si="26"/>
        <v xml:space="preserve">   Arbeitstag</v>
      </c>
      <c r="H114" s="97"/>
      <c r="I114" s="108"/>
      <c r="J114" s="97"/>
      <c r="K114" s="443"/>
      <c r="L114" s="144">
        <f t="shared" si="17"/>
        <v>0</v>
      </c>
      <c r="M114" s="140">
        <f t="shared" si="27"/>
        <v>44.4</v>
      </c>
      <c r="N114" s="48">
        <f t="shared" si="18"/>
        <v>1</v>
      </c>
      <c r="O114" s="598">
        <f t="shared" si="28"/>
        <v>0</v>
      </c>
      <c r="P114" s="598">
        <f t="shared" si="19"/>
        <v>0</v>
      </c>
      <c r="Q114" s="612">
        <f t="shared" si="20"/>
        <v>8.4</v>
      </c>
      <c r="R114" s="612">
        <f t="shared" si="29"/>
        <v>8.4</v>
      </c>
      <c r="S114" s="604">
        <f t="shared" si="30"/>
        <v>0</v>
      </c>
      <c r="T114" s="415">
        <f t="shared" si="21"/>
        <v>0</v>
      </c>
      <c r="U114" s="605">
        <f t="shared" si="22"/>
        <v>1</v>
      </c>
      <c r="V114" s="292">
        <f t="shared" si="23"/>
        <v>1</v>
      </c>
    </row>
    <row r="115" spans="1:22" x14ac:dyDescent="0.2">
      <c r="A115" s="629">
        <v>108</v>
      </c>
      <c r="B115" s="417">
        <f t="shared" si="31"/>
        <v>45400</v>
      </c>
      <c r="C115" s="418">
        <f t="shared" si="24"/>
        <v>45400</v>
      </c>
      <c r="D115" s="412">
        <f t="shared" si="25"/>
        <v>4</v>
      </c>
      <c r="E115" s="140">
        <f t="shared" si="16"/>
        <v>8.4</v>
      </c>
      <c r="F115" s="413"/>
      <c r="G115" s="414" t="str">
        <f t="shared" si="26"/>
        <v xml:space="preserve">   Arbeitstag</v>
      </c>
      <c r="H115" s="97"/>
      <c r="I115" s="108"/>
      <c r="J115" s="97"/>
      <c r="K115" s="443"/>
      <c r="L115" s="144">
        <f t="shared" si="17"/>
        <v>0</v>
      </c>
      <c r="M115" s="140">
        <f t="shared" si="27"/>
        <v>44.4</v>
      </c>
      <c r="N115" s="48">
        <f t="shared" si="18"/>
        <v>1</v>
      </c>
      <c r="O115" s="598">
        <f t="shared" si="28"/>
        <v>0</v>
      </c>
      <c r="P115" s="598">
        <f t="shared" si="19"/>
        <v>0</v>
      </c>
      <c r="Q115" s="612">
        <f t="shared" si="20"/>
        <v>8.4</v>
      </c>
      <c r="R115" s="612">
        <f t="shared" si="29"/>
        <v>8.4</v>
      </c>
      <c r="S115" s="604">
        <f t="shared" si="30"/>
        <v>0</v>
      </c>
      <c r="T115" s="415">
        <f t="shared" si="21"/>
        <v>0</v>
      </c>
      <c r="U115" s="605">
        <f t="shared" si="22"/>
        <v>1</v>
      </c>
      <c r="V115" s="292">
        <f t="shared" si="23"/>
        <v>1</v>
      </c>
    </row>
    <row r="116" spans="1:22" x14ac:dyDescent="0.2">
      <c r="A116" s="629">
        <v>109</v>
      </c>
      <c r="B116" s="417">
        <f t="shared" si="31"/>
        <v>45401</v>
      </c>
      <c r="C116" s="418">
        <f t="shared" si="24"/>
        <v>45401</v>
      </c>
      <c r="D116" s="412">
        <f t="shared" si="25"/>
        <v>5</v>
      </c>
      <c r="E116" s="140">
        <f t="shared" si="16"/>
        <v>8.4</v>
      </c>
      <c r="F116" s="413"/>
      <c r="G116" s="414" t="str">
        <f t="shared" si="26"/>
        <v xml:space="preserve">   Arbeitstag</v>
      </c>
      <c r="H116" s="97"/>
      <c r="I116" s="108"/>
      <c r="J116" s="97"/>
      <c r="K116" s="443"/>
      <c r="L116" s="144">
        <f t="shared" si="17"/>
        <v>0</v>
      </c>
      <c r="M116" s="140">
        <f t="shared" si="27"/>
        <v>44.4</v>
      </c>
      <c r="N116" s="48">
        <f t="shared" si="18"/>
        <v>1</v>
      </c>
      <c r="O116" s="598">
        <f t="shared" si="28"/>
        <v>0</v>
      </c>
      <c r="P116" s="598">
        <f t="shared" si="19"/>
        <v>0</v>
      </c>
      <c r="Q116" s="612">
        <f t="shared" si="20"/>
        <v>8.4</v>
      </c>
      <c r="R116" s="612">
        <f t="shared" si="29"/>
        <v>8.4</v>
      </c>
      <c r="S116" s="604">
        <f t="shared" si="30"/>
        <v>0</v>
      </c>
      <c r="T116" s="415">
        <f t="shared" si="21"/>
        <v>0</v>
      </c>
      <c r="U116" s="605">
        <f t="shared" si="22"/>
        <v>1</v>
      </c>
      <c r="V116" s="292">
        <f t="shared" si="23"/>
        <v>1</v>
      </c>
    </row>
    <row r="117" spans="1:22" x14ac:dyDescent="0.2">
      <c r="A117" s="629">
        <v>110</v>
      </c>
      <c r="B117" s="417">
        <f t="shared" si="31"/>
        <v>45402</v>
      </c>
      <c r="C117" s="418">
        <f t="shared" si="24"/>
        <v>45402</v>
      </c>
      <c r="D117" s="412">
        <f t="shared" si="25"/>
        <v>6</v>
      </c>
      <c r="E117" s="140">
        <f t="shared" si="16"/>
        <v>0</v>
      </c>
      <c r="F117" s="413"/>
      <c r="G117" s="414" t="str">
        <f t="shared" si="26"/>
        <v xml:space="preserve">   Wochenende</v>
      </c>
      <c r="H117" s="97"/>
      <c r="I117" s="108"/>
      <c r="J117" s="97"/>
      <c r="K117" s="443"/>
      <c r="L117" s="144">
        <f t="shared" si="17"/>
        <v>0</v>
      </c>
      <c r="M117" s="140">
        <f t="shared" si="27"/>
        <v>44.4</v>
      </c>
      <c r="N117" s="48">
        <f t="shared" si="18"/>
        <v>1</v>
      </c>
      <c r="O117" s="598">
        <f t="shared" si="28"/>
        <v>0</v>
      </c>
      <c r="P117" s="598">
        <f t="shared" si="19"/>
        <v>0</v>
      </c>
      <c r="Q117" s="612">
        <f t="shared" si="20"/>
        <v>0</v>
      </c>
      <c r="R117" s="612">
        <f t="shared" si="29"/>
        <v>0</v>
      </c>
      <c r="S117" s="604">
        <f t="shared" si="30"/>
        <v>1</v>
      </c>
      <c r="T117" s="415">
        <f t="shared" si="21"/>
        <v>0</v>
      </c>
      <c r="U117" s="605">
        <f t="shared" si="22"/>
        <v>1</v>
      </c>
      <c r="V117" s="292">
        <f t="shared" si="23"/>
        <v>1</v>
      </c>
    </row>
    <row r="118" spans="1:22" x14ac:dyDescent="0.2">
      <c r="A118" s="629">
        <v>111</v>
      </c>
      <c r="B118" s="417">
        <f t="shared" si="31"/>
        <v>45403</v>
      </c>
      <c r="C118" s="418">
        <f t="shared" si="24"/>
        <v>45403</v>
      </c>
      <c r="D118" s="412">
        <f t="shared" si="25"/>
        <v>7</v>
      </c>
      <c r="E118" s="140">
        <f t="shared" si="16"/>
        <v>0</v>
      </c>
      <c r="F118" s="413"/>
      <c r="G118" s="414" t="str">
        <f t="shared" si="26"/>
        <v xml:space="preserve">   Wochenende</v>
      </c>
      <c r="H118" s="97"/>
      <c r="I118" s="108"/>
      <c r="J118" s="97"/>
      <c r="K118" s="443"/>
      <c r="L118" s="144">
        <f t="shared" si="17"/>
        <v>0</v>
      </c>
      <c r="M118" s="140">
        <f t="shared" si="27"/>
        <v>44.4</v>
      </c>
      <c r="N118" s="48">
        <f t="shared" si="18"/>
        <v>1</v>
      </c>
      <c r="O118" s="598">
        <f t="shared" si="28"/>
        <v>0</v>
      </c>
      <c r="P118" s="598">
        <f t="shared" si="19"/>
        <v>0</v>
      </c>
      <c r="Q118" s="612">
        <f t="shared" si="20"/>
        <v>0</v>
      </c>
      <c r="R118" s="612">
        <f t="shared" si="29"/>
        <v>0</v>
      </c>
      <c r="S118" s="604">
        <f t="shared" si="30"/>
        <v>1</v>
      </c>
      <c r="T118" s="415">
        <f t="shared" si="21"/>
        <v>0</v>
      </c>
      <c r="U118" s="605">
        <f t="shared" si="22"/>
        <v>1</v>
      </c>
      <c r="V118" s="292">
        <f t="shared" si="23"/>
        <v>1</v>
      </c>
    </row>
    <row r="119" spans="1:22" x14ac:dyDescent="0.2">
      <c r="A119" s="629">
        <v>112</v>
      </c>
      <c r="B119" s="417">
        <f t="shared" si="31"/>
        <v>45404</v>
      </c>
      <c r="C119" s="418">
        <f t="shared" si="24"/>
        <v>45404</v>
      </c>
      <c r="D119" s="412">
        <f t="shared" si="25"/>
        <v>1</v>
      </c>
      <c r="E119" s="140">
        <f t="shared" si="16"/>
        <v>8.4</v>
      </c>
      <c r="F119" s="413"/>
      <c r="G119" s="414" t="str">
        <f t="shared" si="26"/>
        <v xml:space="preserve">   Arbeitstag</v>
      </c>
      <c r="H119" s="97"/>
      <c r="I119" s="108"/>
      <c r="J119" s="97"/>
      <c r="K119" s="443"/>
      <c r="L119" s="144">
        <f t="shared" si="17"/>
        <v>0</v>
      </c>
      <c r="M119" s="140">
        <f t="shared" si="27"/>
        <v>44.4</v>
      </c>
      <c r="N119" s="48">
        <f t="shared" si="18"/>
        <v>1</v>
      </c>
      <c r="O119" s="598">
        <f t="shared" si="28"/>
        <v>0</v>
      </c>
      <c r="P119" s="598">
        <f t="shared" si="19"/>
        <v>0</v>
      </c>
      <c r="Q119" s="612">
        <f t="shared" si="20"/>
        <v>8.4</v>
      </c>
      <c r="R119" s="612">
        <f t="shared" si="29"/>
        <v>8.4</v>
      </c>
      <c r="S119" s="604">
        <f t="shared" si="30"/>
        <v>0</v>
      </c>
      <c r="T119" s="415">
        <f t="shared" si="21"/>
        <v>0</v>
      </c>
      <c r="U119" s="605">
        <f t="shared" si="22"/>
        <v>1</v>
      </c>
      <c r="V119" s="292">
        <f t="shared" si="23"/>
        <v>1</v>
      </c>
    </row>
    <row r="120" spans="1:22" x14ac:dyDescent="0.2">
      <c r="A120" s="629">
        <v>113</v>
      </c>
      <c r="B120" s="417">
        <f t="shared" si="31"/>
        <v>45405</v>
      </c>
      <c r="C120" s="418">
        <f t="shared" si="24"/>
        <v>45405</v>
      </c>
      <c r="D120" s="412">
        <f t="shared" si="25"/>
        <v>2</v>
      </c>
      <c r="E120" s="140">
        <f t="shared" si="16"/>
        <v>8.4</v>
      </c>
      <c r="F120" s="413"/>
      <c r="G120" s="414" t="str">
        <f t="shared" si="26"/>
        <v xml:space="preserve">   Arbeitstag</v>
      </c>
      <c r="H120" s="97"/>
      <c r="I120" s="108"/>
      <c r="J120" s="97"/>
      <c r="K120" s="443"/>
      <c r="L120" s="144">
        <f t="shared" si="17"/>
        <v>0</v>
      </c>
      <c r="M120" s="140">
        <f t="shared" si="27"/>
        <v>44.4</v>
      </c>
      <c r="N120" s="48">
        <f t="shared" si="18"/>
        <v>1</v>
      </c>
      <c r="O120" s="598">
        <f t="shared" si="28"/>
        <v>0</v>
      </c>
      <c r="P120" s="598">
        <f t="shared" si="19"/>
        <v>0</v>
      </c>
      <c r="Q120" s="612">
        <f t="shared" si="20"/>
        <v>8.4</v>
      </c>
      <c r="R120" s="612">
        <f t="shared" si="29"/>
        <v>8.4</v>
      </c>
      <c r="S120" s="604">
        <f t="shared" si="30"/>
        <v>0</v>
      </c>
      <c r="T120" s="415">
        <f t="shared" si="21"/>
        <v>0</v>
      </c>
      <c r="U120" s="605">
        <f t="shared" si="22"/>
        <v>1</v>
      </c>
      <c r="V120" s="292">
        <f t="shared" si="23"/>
        <v>1</v>
      </c>
    </row>
    <row r="121" spans="1:22" x14ac:dyDescent="0.2">
      <c r="A121" s="629">
        <v>114</v>
      </c>
      <c r="B121" s="417">
        <f t="shared" si="31"/>
        <v>45406</v>
      </c>
      <c r="C121" s="418">
        <f t="shared" si="24"/>
        <v>45406</v>
      </c>
      <c r="D121" s="412">
        <f t="shared" si="25"/>
        <v>3</v>
      </c>
      <c r="E121" s="140">
        <f t="shared" si="16"/>
        <v>8.4</v>
      </c>
      <c r="F121" s="413"/>
      <c r="G121" s="414" t="str">
        <f t="shared" si="26"/>
        <v xml:space="preserve">   Arbeitstag</v>
      </c>
      <c r="H121" s="97"/>
      <c r="I121" s="108"/>
      <c r="J121" s="97"/>
      <c r="K121" s="443"/>
      <c r="L121" s="144">
        <f t="shared" si="17"/>
        <v>0</v>
      </c>
      <c r="M121" s="140">
        <f t="shared" si="27"/>
        <v>44.4</v>
      </c>
      <c r="N121" s="48">
        <f t="shared" si="18"/>
        <v>1</v>
      </c>
      <c r="O121" s="598">
        <f t="shared" si="28"/>
        <v>0</v>
      </c>
      <c r="P121" s="598">
        <f t="shared" si="19"/>
        <v>0</v>
      </c>
      <c r="Q121" s="612">
        <f t="shared" si="20"/>
        <v>8.4</v>
      </c>
      <c r="R121" s="612">
        <f t="shared" si="29"/>
        <v>8.4</v>
      </c>
      <c r="S121" s="604">
        <f t="shared" si="30"/>
        <v>0</v>
      </c>
      <c r="T121" s="415">
        <f t="shared" si="21"/>
        <v>0</v>
      </c>
      <c r="U121" s="605">
        <f t="shared" si="22"/>
        <v>1</v>
      </c>
      <c r="V121" s="292">
        <f t="shared" si="23"/>
        <v>1</v>
      </c>
    </row>
    <row r="122" spans="1:22" x14ac:dyDescent="0.2">
      <c r="A122" s="629">
        <v>115</v>
      </c>
      <c r="B122" s="417">
        <f t="shared" si="31"/>
        <v>45407</v>
      </c>
      <c r="C122" s="418">
        <f t="shared" si="24"/>
        <v>45407</v>
      </c>
      <c r="D122" s="412">
        <f t="shared" si="25"/>
        <v>4</v>
      </c>
      <c r="E122" s="140">
        <f t="shared" si="16"/>
        <v>8.4</v>
      </c>
      <c r="F122" s="413"/>
      <c r="G122" s="414" t="str">
        <f t="shared" si="26"/>
        <v xml:space="preserve">   Arbeitstag</v>
      </c>
      <c r="H122" s="97"/>
      <c r="I122" s="108"/>
      <c r="J122" s="97"/>
      <c r="K122" s="443"/>
      <c r="L122" s="144">
        <f t="shared" si="17"/>
        <v>0</v>
      </c>
      <c r="M122" s="140">
        <f t="shared" si="27"/>
        <v>44.4</v>
      </c>
      <c r="N122" s="48">
        <f t="shared" si="18"/>
        <v>1</v>
      </c>
      <c r="O122" s="598">
        <f t="shared" si="28"/>
        <v>0</v>
      </c>
      <c r="P122" s="598">
        <f t="shared" si="19"/>
        <v>0</v>
      </c>
      <c r="Q122" s="612">
        <f t="shared" si="20"/>
        <v>8.4</v>
      </c>
      <c r="R122" s="612">
        <f t="shared" si="29"/>
        <v>8.4</v>
      </c>
      <c r="S122" s="604">
        <f t="shared" si="30"/>
        <v>0</v>
      </c>
      <c r="T122" s="415">
        <f t="shared" si="21"/>
        <v>0</v>
      </c>
      <c r="U122" s="605">
        <f t="shared" si="22"/>
        <v>1</v>
      </c>
      <c r="V122" s="292">
        <f t="shared" si="23"/>
        <v>1</v>
      </c>
    </row>
    <row r="123" spans="1:22" x14ac:dyDescent="0.2">
      <c r="A123" s="629">
        <v>116</v>
      </c>
      <c r="B123" s="417">
        <f t="shared" si="31"/>
        <v>45408</v>
      </c>
      <c r="C123" s="418">
        <f t="shared" si="24"/>
        <v>45408</v>
      </c>
      <c r="D123" s="412">
        <f t="shared" si="25"/>
        <v>5</v>
      </c>
      <c r="E123" s="140">
        <f t="shared" si="16"/>
        <v>8.4</v>
      </c>
      <c r="F123" s="413"/>
      <c r="G123" s="414" t="str">
        <f t="shared" si="26"/>
        <v xml:space="preserve">   Arbeitstag</v>
      </c>
      <c r="H123" s="97"/>
      <c r="I123" s="108"/>
      <c r="J123" s="97"/>
      <c r="K123" s="443"/>
      <c r="L123" s="144">
        <f t="shared" si="17"/>
        <v>0</v>
      </c>
      <c r="M123" s="140">
        <f t="shared" si="27"/>
        <v>44.4</v>
      </c>
      <c r="N123" s="48">
        <f t="shared" si="18"/>
        <v>1</v>
      </c>
      <c r="O123" s="598">
        <f t="shared" si="28"/>
        <v>0</v>
      </c>
      <c r="P123" s="598">
        <f t="shared" si="19"/>
        <v>0</v>
      </c>
      <c r="Q123" s="612">
        <f t="shared" si="20"/>
        <v>8.4</v>
      </c>
      <c r="R123" s="612">
        <f t="shared" si="29"/>
        <v>8.4</v>
      </c>
      <c r="S123" s="604">
        <f t="shared" si="30"/>
        <v>0</v>
      </c>
      <c r="T123" s="415">
        <f t="shared" si="21"/>
        <v>0</v>
      </c>
      <c r="U123" s="605">
        <f t="shared" si="22"/>
        <v>1</v>
      </c>
      <c r="V123" s="292">
        <f t="shared" si="23"/>
        <v>1</v>
      </c>
    </row>
    <row r="124" spans="1:22" x14ac:dyDescent="0.2">
      <c r="A124" s="629">
        <v>117</v>
      </c>
      <c r="B124" s="417">
        <f t="shared" si="31"/>
        <v>45409</v>
      </c>
      <c r="C124" s="418">
        <f t="shared" si="24"/>
        <v>45409</v>
      </c>
      <c r="D124" s="412">
        <f t="shared" si="25"/>
        <v>6</v>
      </c>
      <c r="E124" s="140">
        <f t="shared" si="16"/>
        <v>0</v>
      </c>
      <c r="F124" s="413"/>
      <c r="G124" s="414" t="str">
        <f t="shared" si="26"/>
        <v xml:space="preserve">   Wochenende</v>
      </c>
      <c r="H124" s="97"/>
      <c r="I124" s="108"/>
      <c r="J124" s="97"/>
      <c r="K124" s="443"/>
      <c r="L124" s="144">
        <f t="shared" si="17"/>
        <v>0</v>
      </c>
      <c r="M124" s="140">
        <f t="shared" si="27"/>
        <v>44.4</v>
      </c>
      <c r="N124" s="48">
        <f t="shared" si="18"/>
        <v>1</v>
      </c>
      <c r="O124" s="598">
        <f t="shared" si="28"/>
        <v>0</v>
      </c>
      <c r="P124" s="598">
        <f t="shared" si="19"/>
        <v>0</v>
      </c>
      <c r="Q124" s="612">
        <f t="shared" si="20"/>
        <v>0</v>
      </c>
      <c r="R124" s="612">
        <f t="shared" si="29"/>
        <v>0</v>
      </c>
      <c r="S124" s="604">
        <f t="shared" si="30"/>
        <v>1</v>
      </c>
      <c r="T124" s="415">
        <f t="shared" si="21"/>
        <v>0</v>
      </c>
      <c r="U124" s="605">
        <f t="shared" si="22"/>
        <v>1</v>
      </c>
      <c r="V124" s="292">
        <f t="shared" si="23"/>
        <v>1</v>
      </c>
    </row>
    <row r="125" spans="1:22" x14ac:dyDescent="0.2">
      <c r="A125" s="629">
        <v>118</v>
      </c>
      <c r="B125" s="417">
        <f t="shared" si="31"/>
        <v>45410</v>
      </c>
      <c r="C125" s="418">
        <f t="shared" si="24"/>
        <v>45410</v>
      </c>
      <c r="D125" s="412">
        <f t="shared" si="25"/>
        <v>7</v>
      </c>
      <c r="E125" s="140">
        <f t="shared" si="16"/>
        <v>0</v>
      </c>
      <c r="F125" s="413"/>
      <c r="G125" s="414" t="str">
        <f t="shared" si="26"/>
        <v xml:space="preserve">   Wochenende</v>
      </c>
      <c r="H125" s="97"/>
      <c r="I125" s="108"/>
      <c r="J125" s="97"/>
      <c r="K125" s="443"/>
      <c r="L125" s="144">
        <f t="shared" si="17"/>
        <v>0</v>
      </c>
      <c r="M125" s="140">
        <f t="shared" si="27"/>
        <v>44.4</v>
      </c>
      <c r="N125" s="48">
        <f t="shared" si="18"/>
        <v>1</v>
      </c>
      <c r="O125" s="598">
        <f t="shared" si="28"/>
        <v>0</v>
      </c>
      <c r="P125" s="598">
        <f t="shared" si="19"/>
        <v>0</v>
      </c>
      <c r="Q125" s="612">
        <f t="shared" si="20"/>
        <v>0</v>
      </c>
      <c r="R125" s="612">
        <f t="shared" si="29"/>
        <v>0</v>
      </c>
      <c r="S125" s="604">
        <f t="shared" si="30"/>
        <v>1</v>
      </c>
      <c r="T125" s="415">
        <f t="shared" si="21"/>
        <v>0</v>
      </c>
      <c r="U125" s="605">
        <f t="shared" si="22"/>
        <v>1</v>
      </c>
      <c r="V125" s="292">
        <f t="shared" si="23"/>
        <v>1</v>
      </c>
    </row>
    <row r="126" spans="1:22" x14ac:dyDescent="0.2">
      <c r="A126" s="629">
        <v>119</v>
      </c>
      <c r="B126" s="417">
        <f t="shared" si="31"/>
        <v>45411</v>
      </c>
      <c r="C126" s="418">
        <f t="shared" si="24"/>
        <v>45411</v>
      </c>
      <c r="D126" s="412">
        <f t="shared" si="25"/>
        <v>1</v>
      </c>
      <c r="E126" s="140">
        <f t="shared" si="16"/>
        <v>8.4</v>
      </c>
      <c r="F126" s="413"/>
      <c r="G126" s="414" t="str">
        <f t="shared" si="26"/>
        <v xml:space="preserve">   Arbeitstag</v>
      </c>
      <c r="H126" s="97"/>
      <c r="I126" s="108"/>
      <c r="J126" s="97"/>
      <c r="K126" s="443"/>
      <c r="L126" s="144">
        <f t="shared" si="17"/>
        <v>0</v>
      </c>
      <c r="M126" s="140">
        <f t="shared" si="27"/>
        <v>44.4</v>
      </c>
      <c r="N126" s="48">
        <f t="shared" si="18"/>
        <v>1</v>
      </c>
      <c r="O126" s="598">
        <f t="shared" si="28"/>
        <v>0</v>
      </c>
      <c r="P126" s="598">
        <f t="shared" si="19"/>
        <v>0</v>
      </c>
      <c r="Q126" s="612">
        <f t="shared" si="20"/>
        <v>8.4</v>
      </c>
      <c r="R126" s="612">
        <f t="shared" si="29"/>
        <v>8.4</v>
      </c>
      <c r="S126" s="604">
        <f t="shared" si="30"/>
        <v>0</v>
      </c>
      <c r="T126" s="415">
        <f t="shared" si="21"/>
        <v>0</v>
      </c>
      <c r="U126" s="605">
        <f t="shared" si="22"/>
        <v>1</v>
      </c>
      <c r="V126" s="292">
        <f t="shared" si="23"/>
        <v>1</v>
      </c>
    </row>
    <row r="127" spans="1:22" x14ac:dyDescent="0.2">
      <c r="A127" s="629">
        <v>120</v>
      </c>
      <c r="B127" s="417">
        <f t="shared" si="31"/>
        <v>45412</v>
      </c>
      <c r="C127" s="418">
        <f t="shared" si="24"/>
        <v>45412</v>
      </c>
      <c r="D127" s="412">
        <f t="shared" si="25"/>
        <v>2</v>
      </c>
      <c r="E127" s="140">
        <f t="shared" si="16"/>
        <v>8.4</v>
      </c>
      <c r="F127" s="413"/>
      <c r="G127" s="414" t="str">
        <f t="shared" si="26"/>
        <v xml:space="preserve">   Arbeitstag</v>
      </c>
      <c r="H127" s="97"/>
      <c r="I127" s="108"/>
      <c r="J127" s="97"/>
      <c r="K127" s="443"/>
      <c r="L127" s="144">
        <f t="shared" si="17"/>
        <v>0</v>
      </c>
      <c r="M127" s="140">
        <f t="shared" si="27"/>
        <v>44.4</v>
      </c>
      <c r="N127" s="48">
        <f t="shared" si="18"/>
        <v>1</v>
      </c>
      <c r="O127" s="598">
        <f t="shared" si="28"/>
        <v>0</v>
      </c>
      <c r="P127" s="598">
        <f t="shared" si="19"/>
        <v>0</v>
      </c>
      <c r="Q127" s="612">
        <f t="shared" si="20"/>
        <v>8.4</v>
      </c>
      <c r="R127" s="612">
        <f t="shared" si="29"/>
        <v>8.4</v>
      </c>
      <c r="S127" s="604">
        <f t="shared" si="30"/>
        <v>0</v>
      </c>
      <c r="T127" s="415">
        <f t="shared" si="21"/>
        <v>0</v>
      </c>
      <c r="U127" s="605">
        <f t="shared" si="22"/>
        <v>1</v>
      </c>
      <c r="V127" s="292">
        <f t="shared" si="23"/>
        <v>1</v>
      </c>
    </row>
    <row r="128" spans="1:22" x14ac:dyDescent="0.2">
      <c r="A128" s="629">
        <v>121</v>
      </c>
      <c r="B128" s="417">
        <f t="shared" si="31"/>
        <v>45413</v>
      </c>
      <c r="C128" s="418">
        <f t="shared" si="24"/>
        <v>45413</v>
      </c>
      <c r="D128" s="412">
        <f t="shared" si="25"/>
        <v>3</v>
      </c>
      <c r="E128" s="140">
        <f t="shared" si="16"/>
        <v>0</v>
      </c>
      <c r="F128" s="413">
        <v>0</v>
      </c>
      <c r="G128" s="414" t="str">
        <f t="shared" si="26"/>
        <v>Tag der Arbeit</v>
      </c>
      <c r="H128" s="97" t="s">
        <v>415</v>
      </c>
      <c r="I128" s="108"/>
      <c r="J128" s="97"/>
      <c r="K128" s="443"/>
      <c r="L128" s="144">
        <f t="shared" si="17"/>
        <v>8.4</v>
      </c>
      <c r="M128" s="140">
        <f t="shared" si="27"/>
        <v>52.8</v>
      </c>
      <c r="N128" s="48">
        <f t="shared" si="18"/>
        <v>1</v>
      </c>
      <c r="O128" s="598">
        <f t="shared" si="28"/>
        <v>8.4</v>
      </c>
      <c r="P128" s="598">
        <f t="shared" si="19"/>
        <v>0</v>
      </c>
      <c r="Q128" s="612">
        <f t="shared" si="20"/>
        <v>8.4</v>
      </c>
      <c r="R128" s="612">
        <f t="shared" si="29"/>
        <v>0</v>
      </c>
      <c r="S128" s="604">
        <f t="shared" si="30"/>
        <v>1</v>
      </c>
      <c r="T128" s="415">
        <f t="shared" si="21"/>
        <v>0</v>
      </c>
      <c r="U128" s="605">
        <f t="shared" si="22"/>
        <v>1</v>
      </c>
      <c r="V128" s="292">
        <f t="shared" si="23"/>
        <v>1</v>
      </c>
    </row>
    <row r="129" spans="1:22" x14ac:dyDescent="0.2">
      <c r="A129" s="629">
        <v>122</v>
      </c>
      <c r="B129" s="417">
        <f t="shared" si="31"/>
        <v>45414</v>
      </c>
      <c r="C129" s="418">
        <f t="shared" si="24"/>
        <v>45414</v>
      </c>
      <c r="D129" s="412">
        <f t="shared" si="25"/>
        <v>4</v>
      </c>
      <c r="E129" s="140">
        <f t="shared" si="16"/>
        <v>8.4</v>
      </c>
      <c r="F129" s="413"/>
      <c r="G129" s="414" t="str">
        <f t="shared" si="26"/>
        <v xml:space="preserve">   Arbeitstag</v>
      </c>
      <c r="H129" s="97"/>
      <c r="I129" s="108"/>
      <c r="J129" s="97"/>
      <c r="K129" s="443"/>
      <c r="L129" s="144">
        <f t="shared" si="17"/>
        <v>0</v>
      </c>
      <c r="M129" s="140">
        <f t="shared" si="27"/>
        <v>52.8</v>
      </c>
      <c r="N129" s="48">
        <f t="shared" si="18"/>
        <v>1</v>
      </c>
      <c r="O129" s="598">
        <f t="shared" si="28"/>
        <v>0</v>
      </c>
      <c r="P129" s="598">
        <f t="shared" si="19"/>
        <v>0</v>
      </c>
      <c r="Q129" s="612">
        <f t="shared" si="20"/>
        <v>8.4</v>
      </c>
      <c r="R129" s="612">
        <f t="shared" si="29"/>
        <v>8.4</v>
      </c>
      <c r="S129" s="604">
        <f t="shared" si="30"/>
        <v>0</v>
      </c>
      <c r="T129" s="415">
        <f t="shared" si="21"/>
        <v>0</v>
      </c>
      <c r="U129" s="605">
        <f t="shared" si="22"/>
        <v>1</v>
      </c>
      <c r="V129" s="292">
        <f t="shared" si="23"/>
        <v>1</v>
      </c>
    </row>
    <row r="130" spans="1:22" x14ac:dyDescent="0.2">
      <c r="A130" s="629">
        <v>123</v>
      </c>
      <c r="B130" s="417">
        <f t="shared" si="31"/>
        <v>45415</v>
      </c>
      <c r="C130" s="418">
        <f t="shared" si="24"/>
        <v>45415</v>
      </c>
      <c r="D130" s="412">
        <f t="shared" si="25"/>
        <v>5</v>
      </c>
      <c r="E130" s="140">
        <f t="shared" si="16"/>
        <v>8.4</v>
      </c>
      <c r="F130" s="413"/>
      <c r="G130" s="414" t="str">
        <f t="shared" si="26"/>
        <v xml:space="preserve">   Arbeitstag</v>
      </c>
      <c r="H130" s="97"/>
      <c r="I130" s="108"/>
      <c r="J130" s="97"/>
      <c r="K130" s="443"/>
      <c r="L130" s="144">
        <f t="shared" si="17"/>
        <v>0</v>
      </c>
      <c r="M130" s="140">
        <f t="shared" si="27"/>
        <v>52.8</v>
      </c>
      <c r="N130" s="48">
        <f t="shared" si="18"/>
        <v>1</v>
      </c>
      <c r="O130" s="598">
        <f t="shared" si="28"/>
        <v>0</v>
      </c>
      <c r="P130" s="598">
        <f t="shared" si="19"/>
        <v>0</v>
      </c>
      <c r="Q130" s="612">
        <f t="shared" si="20"/>
        <v>8.4</v>
      </c>
      <c r="R130" s="612">
        <f t="shared" si="29"/>
        <v>8.4</v>
      </c>
      <c r="S130" s="604">
        <f t="shared" si="30"/>
        <v>0</v>
      </c>
      <c r="T130" s="415">
        <f t="shared" si="21"/>
        <v>0</v>
      </c>
      <c r="U130" s="605">
        <f t="shared" si="22"/>
        <v>1</v>
      </c>
      <c r="V130" s="292">
        <f t="shared" si="23"/>
        <v>1</v>
      </c>
    </row>
    <row r="131" spans="1:22" x14ac:dyDescent="0.2">
      <c r="A131" s="629">
        <v>124</v>
      </c>
      <c r="B131" s="417">
        <f t="shared" si="31"/>
        <v>45416</v>
      </c>
      <c r="C131" s="418">
        <f t="shared" si="24"/>
        <v>45416</v>
      </c>
      <c r="D131" s="412">
        <f t="shared" si="25"/>
        <v>6</v>
      </c>
      <c r="E131" s="140">
        <f t="shared" si="16"/>
        <v>0</v>
      </c>
      <c r="F131" s="413"/>
      <c r="G131" s="414" t="str">
        <f t="shared" si="26"/>
        <v xml:space="preserve">   Wochenende</v>
      </c>
      <c r="H131" s="97"/>
      <c r="I131" s="108"/>
      <c r="J131" s="97"/>
      <c r="K131" s="443"/>
      <c r="L131" s="144">
        <f t="shared" si="17"/>
        <v>0</v>
      </c>
      <c r="M131" s="140">
        <f t="shared" si="27"/>
        <v>52.8</v>
      </c>
      <c r="N131" s="48">
        <f t="shared" si="18"/>
        <v>1</v>
      </c>
      <c r="O131" s="598">
        <f t="shared" si="28"/>
        <v>0</v>
      </c>
      <c r="P131" s="598">
        <f t="shared" si="19"/>
        <v>0</v>
      </c>
      <c r="Q131" s="612">
        <f t="shared" si="20"/>
        <v>0</v>
      </c>
      <c r="R131" s="612">
        <f t="shared" si="29"/>
        <v>0</v>
      </c>
      <c r="S131" s="604">
        <f t="shared" si="30"/>
        <v>1</v>
      </c>
      <c r="T131" s="415">
        <f t="shared" si="21"/>
        <v>0</v>
      </c>
      <c r="U131" s="605">
        <f t="shared" si="22"/>
        <v>1</v>
      </c>
      <c r="V131" s="292">
        <f t="shared" si="23"/>
        <v>1</v>
      </c>
    </row>
    <row r="132" spans="1:22" x14ac:dyDescent="0.2">
      <c r="A132" s="629">
        <v>125</v>
      </c>
      <c r="B132" s="417">
        <f t="shared" si="31"/>
        <v>45417</v>
      </c>
      <c r="C132" s="418">
        <f t="shared" si="24"/>
        <v>45417</v>
      </c>
      <c r="D132" s="412">
        <f t="shared" si="25"/>
        <v>7</v>
      </c>
      <c r="E132" s="140">
        <f t="shared" si="16"/>
        <v>0</v>
      </c>
      <c r="F132" s="413"/>
      <c r="G132" s="414" t="str">
        <f t="shared" si="26"/>
        <v xml:space="preserve">   Wochenende</v>
      </c>
      <c r="H132" s="97"/>
      <c r="I132" s="108"/>
      <c r="J132" s="97"/>
      <c r="K132" s="443"/>
      <c r="L132" s="144">
        <f t="shared" si="17"/>
        <v>0</v>
      </c>
      <c r="M132" s="140">
        <f t="shared" si="27"/>
        <v>52.8</v>
      </c>
      <c r="N132" s="48">
        <f t="shared" si="18"/>
        <v>1</v>
      </c>
      <c r="O132" s="598">
        <f t="shared" si="28"/>
        <v>0</v>
      </c>
      <c r="P132" s="598">
        <f t="shared" si="19"/>
        <v>0</v>
      </c>
      <c r="Q132" s="612">
        <f t="shared" si="20"/>
        <v>0</v>
      </c>
      <c r="R132" s="612">
        <f t="shared" si="29"/>
        <v>0</v>
      </c>
      <c r="S132" s="604">
        <f t="shared" si="30"/>
        <v>1</v>
      </c>
      <c r="T132" s="415">
        <f t="shared" si="21"/>
        <v>0</v>
      </c>
      <c r="U132" s="605">
        <f t="shared" si="22"/>
        <v>1</v>
      </c>
      <c r="V132" s="292">
        <f t="shared" si="23"/>
        <v>1</v>
      </c>
    </row>
    <row r="133" spans="1:22" x14ac:dyDescent="0.2">
      <c r="A133" s="629">
        <v>126</v>
      </c>
      <c r="B133" s="417">
        <f t="shared" si="31"/>
        <v>45418</v>
      </c>
      <c r="C133" s="418">
        <f t="shared" si="24"/>
        <v>45418</v>
      </c>
      <c r="D133" s="412">
        <f t="shared" si="25"/>
        <v>1</v>
      </c>
      <c r="E133" s="140">
        <f t="shared" si="16"/>
        <v>8.4</v>
      </c>
      <c r="F133" s="413"/>
      <c r="G133" s="414" t="str">
        <f t="shared" si="26"/>
        <v xml:space="preserve">   Arbeitstag</v>
      </c>
      <c r="H133" s="97"/>
      <c r="I133" s="108"/>
      <c r="J133" s="97"/>
      <c r="K133" s="443"/>
      <c r="L133" s="144">
        <f t="shared" si="17"/>
        <v>0</v>
      </c>
      <c r="M133" s="140">
        <f t="shared" si="27"/>
        <v>52.8</v>
      </c>
      <c r="N133" s="48">
        <f t="shared" si="18"/>
        <v>1</v>
      </c>
      <c r="O133" s="598">
        <f t="shared" si="28"/>
        <v>0</v>
      </c>
      <c r="P133" s="598">
        <f t="shared" si="19"/>
        <v>0</v>
      </c>
      <c r="Q133" s="612">
        <f t="shared" si="20"/>
        <v>8.4</v>
      </c>
      <c r="R133" s="612">
        <f t="shared" si="29"/>
        <v>8.4</v>
      </c>
      <c r="S133" s="604">
        <f t="shared" si="30"/>
        <v>0</v>
      </c>
      <c r="T133" s="415">
        <f t="shared" si="21"/>
        <v>0</v>
      </c>
      <c r="U133" s="605">
        <f t="shared" si="22"/>
        <v>1</v>
      </c>
      <c r="V133" s="292">
        <f t="shared" si="23"/>
        <v>1</v>
      </c>
    </row>
    <row r="134" spans="1:22" x14ac:dyDescent="0.2">
      <c r="A134" s="629">
        <v>127</v>
      </c>
      <c r="B134" s="417">
        <f t="shared" si="31"/>
        <v>45419</v>
      </c>
      <c r="C134" s="418">
        <f t="shared" si="24"/>
        <v>45419</v>
      </c>
      <c r="D134" s="412">
        <f t="shared" si="25"/>
        <v>2</v>
      </c>
      <c r="E134" s="140">
        <f t="shared" si="16"/>
        <v>8.4</v>
      </c>
      <c r="F134" s="413"/>
      <c r="G134" s="414" t="str">
        <f t="shared" si="26"/>
        <v xml:space="preserve">   Arbeitstag</v>
      </c>
      <c r="H134" s="97"/>
      <c r="I134" s="108"/>
      <c r="J134" s="97"/>
      <c r="K134" s="443"/>
      <c r="L134" s="144">
        <f t="shared" si="17"/>
        <v>0</v>
      </c>
      <c r="M134" s="140">
        <f t="shared" si="27"/>
        <v>52.8</v>
      </c>
      <c r="N134" s="48">
        <f t="shared" si="18"/>
        <v>1</v>
      </c>
      <c r="O134" s="598">
        <f t="shared" si="28"/>
        <v>0</v>
      </c>
      <c r="P134" s="598">
        <f t="shared" si="19"/>
        <v>0</v>
      </c>
      <c r="Q134" s="612">
        <f t="shared" si="20"/>
        <v>8.4</v>
      </c>
      <c r="R134" s="612">
        <f t="shared" si="29"/>
        <v>8.4</v>
      </c>
      <c r="S134" s="604">
        <f t="shared" si="30"/>
        <v>0</v>
      </c>
      <c r="T134" s="415">
        <f t="shared" si="21"/>
        <v>0</v>
      </c>
      <c r="U134" s="605">
        <f t="shared" si="22"/>
        <v>1</v>
      </c>
      <c r="V134" s="292">
        <f t="shared" si="23"/>
        <v>1</v>
      </c>
    </row>
    <row r="135" spans="1:22" x14ac:dyDescent="0.2">
      <c r="A135" s="629">
        <v>128</v>
      </c>
      <c r="B135" s="417">
        <f t="shared" si="31"/>
        <v>45420</v>
      </c>
      <c r="C135" s="418">
        <f t="shared" si="24"/>
        <v>45420</v>
      </c>
      <c r="D135" s="412">
        <f t="shared" si="25"/>
        <v>3</v>
      </c>
      <c r="E135" s="140">
        <f t="shared" ref="E135:E198" si="32">IF(G135="   Wochenende",0,IF(G135="   Arbeitstag",HT_NAZ,IF(ISBLANK(F135),HT_NAZ-T135,F135)))</f>
        <v>6</v>
      </c>
      <c r="F135" s="413">
        <v>6</v>
      </c>
      <c r="G135" s="414" t="str">
        <f t="shared" si="26"/>
        <v>Mittwoch vor Auffahrt</v>
      </c>
      <c r="H135" s="97" t="s">
        <v>416</v>
      </c>
      <c r="I135" s="108"/>
      <c r="J135" s="97"/>
      <c r="K135" s="443"/>
      <c r="L135" s="144">
        <f t="shared" ref="L135:L198" si="33">(HT_NAZ-E135)*(D135&lt;6)+K135</f>
        <v>2.4000000000000004</v>
      </c>
      <c r="M135" s="140">
        <f t="shared" si="27"/>
        <v>55.199999999999996</v>
      </c>
      <c r="N135" s="48">
        <f t="shared" ref="N135:N198" si="34">VLOOKUP(B135,BGhelp,2)/100</f>
        <v>1</v>
      </c>
      <c r="O135" s="598">
        <f t="shared" si="28"/>
        <v>2.4</v>
      </c>
      <c r="P135" s="598">
        <f t="shared" ref="P135:P198" si="35">IF(L135=0,0,(HT_NAZ-F135)*N135-Q135)</f>
        <v>-6</v>
      </c>
      <c r="Q135" s="612">
        <f t="shared" ref="Q135:Q198" si="36">INDEX(Raz,U135,D135+2)</f>
        <v>8.4</v>
      </c>
      <c r="R135" s="612">
        <f t="shared" si="29"/>
        <v>6</v>
      </c>
      <c r="S135" s="604">
        <f t="shared" si="30"/>
        <v>0</v>
      </c>
      <c r="T135" s="415">
        <f t="shared" ref="T135:T198" si="37">IF(AND(BezCode2=1,OR(G135=INDEX(LocFT,1,2),G135=INDEX(LocFT,2,2))),HT_NAZ/2,
IF(AND(BezCode2=2,G135=INDEX(LocFT,3,2)),HT_NAZ,0))</f>
        <v>0</v>
      </c>
      <c r="U135" s="605">
        <f t="shared" ref="U135:U198" si="38">VLOOKUP(B135,BGhelp,3)</f>
        <v>1</v>
      </c>
      <c r="V135" s="292">
        <f t="shared" ref="V135:V198" si="39">ABS(Q135&lt;=HT_NAZ)</f>
        <v>1</v>
      </c>
    </row>
    <row r="136" spans="1:22" x14ac:dyDescent="0.2">
      <c r="A136" s="629">
        <v>129</v>
      </c>
      <c r="B136" s="417">
        <f t="shared" si="31"/>
        <v>45421</v>
      </c>
      <c r="C136" s="418">
        <f t="shared" ref="C136:C199" si="40">B136</f>
        <v>45421</v>
      </c>
      <c r="D136" s="412">
        <f t="shared" ref="D136:D199" si="41">WEEKDAY(B136,2)</f>
        <v>4</v>
      </c>
      <c r="E136" s="140">
        <f t="shared" si="32"/>
        <v>0</v>
      </c>
      <c r="F136" s="413">
        <v>0</v>
      </c>
      <c r="G136" s="414" t="str">
        <f t="shared" ref="G136:G199" si="42">IF(ISBLANK(I136),IF(ISBLANK(H136),IF(D136&lt;6,"   Arbeitstag","   Wochenende"),H136),I136)</f>
        <v>Auffahrt</v>
      </c>
      <c r="H136" s="97" t="s">
        <v>417</v>
      </c>
      <c r="I136" s="108"/>
      <c r="J136" s="97"/>
      <c r="K136" s="443"/>
      <c r="L136" s="144">
        <f t="shared" si="33"/>
        <v>8.4</v>
      </c>
      <c r="M136" s="140">
        <f t="shared" ref="M136:M199" si="43">M135+L136</f>
        <v>63.599999999999994</v>
      </c>
      <c r="N136" s="48">
        <f t="shared" si="34"/>
        <v>1</v>
      </c>
      <c r="O136" s="598">
        <f t="shared" ref="O136:O199" si="44">ROUND(L136*N136,2)</f>
        <v>8.4</v>
      </c>
      <c r="P136" s="598">
        <f t="shared" si="35"/>
        <v>0</v>
      </c>
      <c r="Q136" s="612">
        <f t="shared" si="36"/>
        <v>8.4</v>
      </c>
      <c r="R136" s="612">
        <f t="shared" ref="R136:R199" si="45">MIN(Q136,F136)</f>
        <v>0</v>
      </c>
      <c r="S136" s="604">
        <f t="shared" ref="S136:S199" si="46">OR(E136=0,D136&gt;5)*1</f>
        <v>1</v>
      </c>
      <c r="T136" s="415">
        <f t="shared" si="37"/>
        <v>0</v>
      </c>
      <c r="U136" s="605">
        <f t="shared" si="38"/>
        <v>1</v>
      </c>
      <c r="V136" s="292">
        <f t="shared" si="39"/>
        <v>1</v>
      </c>
    </row>
    <row r="137" spans="1:22" x14ac:dyDescent="0.2">
      <c r="A137" s="629">
        <v>130</v>
      </c>
      <c r="B137" s="417">
        <f t="shared" ref="B137:B200" si="47">$B$7+A137</f>
        <v>45422</v>
      </c>
      <c r="C137" s="418">
        <f t="shared" si="40"/>
        <v>45422</v>
      </c>
      <c r="D137" s="412">
        <f t="shared" si="41"/>
        <v>5</v>
      </c>
      <c r="E137" s="140">
        <f t="shared" si="32"/>
        <v>8.4</v>
      </c>
      <c r="F137" s="413"/>
      <c r="G137" s="414" t="str">
        <f t="shared" si="42"/>
        <v xml:space="preserve">   Arbeitstag</v>
      </c>
      <c r="H137" s="97"/>
      <c r="I137" s="108"/>
      <c r="J137" s="97"/>
      <c r="K137" s="443"/>
      <c r="L137" s="144">
        <f t="shared" si="33"/>
        <v>0</v>
      </c>
      <c r="M137" s="140">
        <f t="shared" si="43"/>
        <v>63.599999999999994</v>
      </c>
      <c r="N137" s="48">
        <f t="shared" si="34"/>
        <v>1</v>
      </c>
      <c r="O137" s="598">
        <f t="shared" si="44"/>
        <v>0</v>
      </c>
      <c r="P137" s="598">
        <f t="shared" si="35"/>
        <v>0</v>
      </c>
      <c r="Q137" s="612">
        <f t="shared" si="36"/>
        <v>8.4</v>
      </c>
      <c r="R137" s="612">
        <f t="shared" si="45"/>
        <v>8.4</v>
      </c>
      <c r="S137" s="604">
        <f t="shared" si="46"/>
        <v>0</v>
      </c>
      <c r="T137" s="415">
        <f t="shared" si="37"/>
        <v>0</v>
      </c>
      <c r="U137" s="605">
        <f t="shared" si="38"/>
        <v>1</v>
      </c>
      <c r="V137" s="292">
        <f t="shared" si="39"/>
        <v>1</v>
      </c>
    </row>
    <row r="138" spans="1:22" x14ac:dyDescent="0.2">
      <c r="A138" s="629">
        <v>131</v>
      </c>
      <c r="B138" s="417">
        <f t="shared" si="47"/>
        <v>45423</v>
      </c>
      <c r="C138" s="418">
        <f t="shared" si="40"/>
        <v>45423</v>
      </c>
      <c r="D138" s="412">
        <f t="shared" si="41"/>
        <v>6</v>
      </c>
      <c r="E138" s="140">
        <f t="shared" si="32"/>
        <v>0</v>
      </c>
      <c r="F138" s="413"/>
      <c r="G138" s="414" t="str">
        <f t="shared" si="42"/>
        <v xml:space="preserve">   Wochenende</v>
      </c>
      <c r="H138" s="97"/>
      <c r="I138" s="108"/>
      <c r="J138" s="97"/>
      <c r="K138" s="443"/>
      <c r="L138" s="144">
        <f t="shared" si="33"/>
        <v>0</v>
      </c>
      <c r="M138" s="140">
        <f t="shared" si="43"/>
        <v>63.599999999999994</v>
      </c>
      <c r="N138" s="48">
        <f t="shared" si="34"/>
        <v>1</v>
      </c>
      <c r="O138" s="598">
        <f t="shared" si="44"/>
        <v>0</v>
      </c>
      <c r="P138" s="598">
        <f t="shared" si="35"/>
        <v>0</v>
      </c>
      <c r="Q138" s="612">
        <f t="shared" si="36"/>
        <v>0</v>
      </c>
      <c r="R138" s="612">
        <f t="shared" si="45"/>
        <v>0</v>
      </c>
      <c r="S138" s="604">
        <f t="shared" si="46"/>
        <v>1</v>
      </c>
      <c r="T138" s="415">
        <f t="shared" si="37"/>
        <v>0</v>
      </c>
      <c r="U138" s="605">
        <f t="shared" si="38"/>
        <v>1</v>
      </c>
      <c r="V138" s="292">
        <f t="shared" si="39"/>
        <v>1</v>
      </c>
    </row>
    <row r="139" spans="1:22" x14ac:dyDescent="0.2">
      <c r="A139" s="629">
        <v>132</v>
      </c>
      <c r="B139" s="417">
        <f t="shared" si="47"/>
        <v>45424</v>
      </c>
      <c r="C139" s="418">
        <f t="shared" si="40"/>
        <v>45424</v>
      </c>
      <c r="D139" s="412">
        <f t="shared" si="41"/>
        <v>7</v>
      </c>
      <c r="E139" s="140">
        <f t="shared" si="32"/>
        <v>0</v>
      </c>
      <c r="F139" s="413"/>
      <c r="G139" s="414" t="str">
        <f t="shared" si="42"/>
        <v xml:space="preserve">   Wochenende</v>
      </c>
      <c r="H139" s="97"/>
      <c r="I139" s="108"/>
      <c r="J139" s="97"/>
      <c r="K139" s="443"/>
      <c r="L139" s="144">
        <f t="shared" si="33"/>
        <v>0</v>
      </c>
      <c r="M139" s="140">
        <f t="shared" si="43"/>
        <v>63.599999999999994</v>
      </c>
      <c r="N139" s="48">
        <f t="shared" si="34"/>
        <v>1</v>
      </c>
      <c r="O139" s="598">
        <f t="shared" si="44"/>
        <v>0</v>
      </c>
      <c r="P139" s="598">
        <f t="shared" si="35"/>
        <v>0</v>
      </c>
      <c r="Q139" s="612">
        <f t="shared" si="36"/>
        <v>0</v>
      </c>
      <c r="R139" s="612">
        <f t="shared" si="45"/>
        <v>0</v>
      </c>
      <c r="S139" s="604">
        <f t="shared" si="46"/>
        <v>1</v>
      </c>
      <c r="T139" s="415">
        <f t="shared" si="37"/>
        <v>0</v>
      </c>
      <c r="U139" s="605">
        <f t="shared" si="38"/>
        <v>1</v>
      </c>
      <c r="V139" s="292">
        <f t="shared" si="39"/>
        <v>1</v>
      </c>
    </row>
    <row r="140" spans="1:22" x14ac:dyDescent="0.2">
      <c r="A140" s="629">
        <v>133</v>
      </c>
      <c r="B140" s="417">
        <f t="shared" si="47"/>
        <v>45425</v>
      </c>
      <c r="C140" s="418">
        <f t="shared" si="40"/>
        <v>45425</v>
      </c>
      <c r="D140" s="412">
        <f t="shared" si="41"/>
        <v>1</v>
      </c>
      <c r="E140" s="140">
        <f t="shared" si="32"/>
        <v>8.4</v>
      </c>
      <c r="F140" s="413"/>
      <c r="G140" s="414" t="str">
        <f t="shared" si="42"/>
        <v xml:space="preserve">   Arbeitstag</v>
      </c>
      <c r="H140" s="97"/>
      <c r="I140" s="108"/>
      <c r="J140" s="97"/>
      <c r="K140" s="443"/>
      <c r="L140" s="144">
        <f t="shared" si="33"/>
        <v>0</v>
      </c>
      <c r="M140" s="140">
        <f t="shared" si="43"/>
        <v>63.599999999999994</v>
      </c>
      <c r="N140" s="48">
        <f t="shared" si="34"/>
        <v>1</v>
      </c>
      <c r="O140" s="598">
        <f t="shared" si="44"/>
        <v>0</v>
      </c>
      <c r="P140" s="598">
        <f t="shared" si="35"/>
        <v>0</v>
      </c>
      <c r="Q140" s="612">
        <f t="shared" si="36"/>
        <v>8.4</v>
      </c>
      <c r="R140" s="612">
        <f t="shared" si="45"/>
        <v>8.4</v>
      </c>
      <c r="S140" s="604">
        <f t="shared" si="46"/>
        <v>0</v>
      </c>
      <c r="T140" s="415">
        <f t="shared" si="37"/>
        <v>0</v>
      </c>
      <c r="U140" s="605">
        <f t="shared" si="38"/>
        <v>1</v>
      </c>
      <c r="V140" s="292">
        <f t="shared" si="39"/>
        <v>1</v>
      </c>
    </row>
    <row r="141" spans="1:22" x14ac:dyDescent="0.2">
      <c r="A141" s="629">
        <v>134</v>
      </c>
      <c r="B141" s="417">
        <f t="shared" si="47"/>
        <v>45426</v>
      </c>
      <c r="C141" s="418">
        <f t="shared" si="40"/>
        <v>45426</v>
      </c>
      <c r="D141" s="412">
        <f t="shared" si="41"/>
        <v>2</v>
      </c>
      <c r="E141" s="140">
        <f t="shared" si="32"/>
        <v>8.4</v>
      </c>
      <c r="F141" s="413"/>
      <c r="G141" s="414" t="str">
        <f t="shared" si="42"/>
        <v xml:space="preserve">   Arbeitstag</v>
      </c>
      <c r="H141" s="97"/>
      <c r="I141" s="108"/>
      <c r="J141" s="97"/>
      <c r="K141" s="443"/>
      <c r="L141" s="144">
        <f t="shared" si="33"/>
        <v>0</v>
      </c>
      <c r="M141" s="140">
        <f t="shared" si="43"/>
        <v>63.599999999999994</v>
      </c>
      <c r="N141" s="48">
        <f t="shared" si="34"/>
        <v>1</v>
      </c>
      <c r="O141" s="598">
        <f t="shared" si="44"/>
        <v>0</v>
      </c>
      <c r="P141" s="598">
        <f t="shared" si="35"/>
        <v>0</v>
      </c>
      <c r="Q141" s="612">
        <f t="shared" si="36"/>
        <v>8.4</v>
      </c>
      <c r="R141" s="612">
        <f t="shared" si="45"/>
        <v>8.4</v>
      </c>
      <c r="S141" s="604">
        <f t="shared" si="46"/>
        <v>0</v>
      </c>
      <c r="T141" s="415">
        <f t="shared" si="37"/>
        <v>0</v>
      </c>
      <c r="U141" s="605">
        <f t="shared" si="38"/>
        <v>1</v>
      </c>
      <c r="V141" s="292">
        <f t="shared" si="39"/>
        <v>1</v>
      </c>
    </row>
    <row r="142" spans="1:22" x14ac:dyDescent="0.2">
      <c r="A142" s="629">
        <v>135</v>
      </c>
      <c r="B142" s="417">
        <f t="shared" si="47"/>
        <v>45427</v>
      </c>
      <c r="C142" s="418">
        <f t="shared" si="40"/>
        <v>45427</v>
      </c>
      <c r="D142" s="412">
        <f t="shared" si="41"/>
        <v>3</v>
      </c>
      <c r="E142" s="140">
        <f t="shared" si="32"/>
        <v>8.4</v>
      </c>
      <c r="F142" s="413"/>
      <c r="G142" s="414" t="str">
        <f t="shared" si="42"/>
        <v xml:space="preserve">   Arbeitstag</v>
      </c>
      <c r="H142" s="97"/>
      <c r="I142" s="108"/>
      <c r="J142" s="97"/>
      <c r="K142" s="443"/>
      <c r="L142" s="144">
        <f t="shared" si="33"/>
        <v>0</v>
      </c>
      <c r="M142" s="140">
        <f t="shared" si="43"/>
        <v>63.599999999999994</v>
      </c>
      <c r="N142" s="48">
        <f t="shared" si="34"/>
        <v>1</v>
      </c>
      <c r="O142" s="598">
        <f t="shared" si="44"/>
        <v>0</v>
      </c>
      <c r="P142" s="598">
        <f t="shared" si="35"/>
        <v>0</v>
      </c>
      <c r="Q142" s="612">
        <f t="shared" si="36"/>
        <v>8.4</v>
      </c>
      <c r="R142" s="612">
        <f t="shared" si="45"/>
        <v>8.4</v>
      </c>
      <c r="S142" s="604">
        <f t="shared" si="46"/>
        <v>0</v>
      </c>
      <c r="T142" s="415">
        <f t="shared" si="37"/>
        <v>0</v>
      </c>
      <c r="U142" s="605">
        <f t="shared" si="38"/>
        <v>1</v>
      </c>
      <c r="V142" s="292">
        <f t="shared" si="39"/>
        <v>1</v>
      </c>
    </row>
    <row r="143" spans="1:22" x14ac:dyDescent="0.2">
      <c r="A143" s="629">
        <v>136</v>
      </c>
      <c r="B143" s="417">
        <f t="shared" si="47"/>
        <v>45428</v>
      </c>
      <c r="C143" s="418">
        <f t="shared" si="40"/>
        <v>45428</v>
      </c>
      <c r="D143" s="412">
        <f t="shared" si="41"/>
        <v>4</v>
      </c>
      <c r="E143" s="140">
        <f t="shared" si="32"/>
        <v>8.4</v>
      </c>
      <c r="F143" s="413"/>
      <c r="G143" s="414" t="str">
        <f t="shared" si="42"/>
        <v xml:space="preserve">   Arbeitstag</v>
      </c>
      <c r="H143" s="97"/>
      <c r="I143" s="108"/>
      <c r="J143" s="97"/>
      <c r="K143" s="443"/>
      <c r="L143" s="144">
        <f t="shared" si="33"/>
        <v>0</v>
      </c>
      <c r="M143" s="140">
        <f t="shared" si="43"/>
        <v>63.599999999999994</v>
      </c>
      <c r="N143" s="48">
        <f t="shared" si="34"/>
        <v>1</v>
      </c>
      <c r="O143" s="598">
        <f t="shared" si="44"/>
        <v>0</v>
      </c>
      <c r="P143" s="598">
        <f t="shared" si="35"/>
        <v>0</v>
      </c>
      <c r="Q143" s="612">
        <f t="shared" si="36"/>
        <v>8.4</v>
      </c>
      <c r="R143" s="612">
        <f t="shared" si="45"/>
        <v>8.4</v>
      </c>
      <c r="S143" s="604">
        <f t="shared" si="46"/>
        <v>0</v>
      </c>
      <c r="T143" s="415">
        <f t="shared" si="37"/>
        <v>0</v>
      </c>
      <c r="U143" s="605">
        <f t="shared" si="38"/>
        <v>1</v>
      </c>
      <c r="V143" s="292">
        <f t="shared" si="39"/>
        <v>1</v>
      </c>
    </row>
    <row r="144" spans="1:22" x14ac:dyDescent="0.2">
      <c r="A144" s="629">
        <v>137</v>
      </c>
      <c r="B144" s="417">
        <f t="shared" si="47"/>
        <v>45429</v>
      </c>
      <c r="C144" s="418">
        <f t="shared" si="40"/>
        <v>45429</v>
      </c>
      <c r="D144" s="412">
        <f t="shared" si="41"/>
        <v>5</v>
      </c>
      <c r="E144" s="140">
        <f t="shared" si="32"/>
        <v>8.4</v>
      </c>
      <c r="F144" s="413"/>
      <c r="G144" s="414" t="str">
        <f t="shared" si="42"/>
        <v xml:space="preserve">   Arbeitstag</v>
      </c>
      <c r="H144" s="97"/>
      <c r="I144" s="108"/>
      <c r="J144" s="97"/>
      <c r="K144" s="443"/>
      <c r="L144" s="144">
        <f t="shared" si="33"/>
        <v>0</v>
      </c>
      <c r="M144" s="140">
        <f t="shared" si="43"/>
        <v>63.599999999999994</v>
      </c>
      <c r="N144" s="48">
        <f t="shared" si="34"/>
        <v>1</v>
      </c>
      <c r="O144" s="598">
        <f t="shared" si="44"/>
        <v>0</v>
      </c>
      <c r="P144" s="598">
        <f t="shared" si="35"/>
        <v>0</v>
      </c>
      <c r="Q144" s="612">
        <f t="shared" si="36"/>
        <v>8.4</v>
      </c>
      <c r="R144" s="612">
        <f t="shared" si="45"/>
        <v>8.4</v>
      </c>
      <c r="S144" s="604">
        <f t="shared" si="46"/>
        <v>0</v>
      </c>
      <c r="T144" s="415">
        <f t="shared" si="37"/>
        <v>0</v>
      </c>
      <c r="U144" s="605">
        <f t="shared" si="38"/>
        <v>1</v>
      </c>
      <c r="V144" s="292">
        <f t="shared" si="39"/>
        <v>1</v>
      </c>
    </row>
    <row r="145" spans="1:22" x14ac:dyDescent="0.2">
      <c r="A145" s="629">
        <v>138</v>
      </c>
      <c r="B145" s="417">
        <f t="shared" si="47"/>
        <v>45430</v>
      </c>
      <c r="C145" s="418">
        <f t="shared" si="40"/>
        <v>45430</v>
      </c>
      <c r="D145" s="412">
        <f t="shared" si="41"/>
        <v>6</v>
      </c>
      <c r="E145" s="140">
        <f t="shared" si="32"/>
        <v>0</v>
      </c>
      <c r="F145" s="413"/>
      <c r="G145" s="414" t="str">
        <f t="shared" si="42"/>
        <v xml:space="preserve">   Wochenende</v>
      </c>
      <c r="H145" s="97"/>
      <c r="I145" s="108"/>
      <c r="J145" s="97"/>
      <c r="K145" s="443"/>
      <c r="L145" s="144">
        <f t="shared" si="33"/>
        <v>0</v>
      </c>
      <c r="M145" s="140">
        <f t="shared" si="43"/>
        <v>63.599999999999994</v>
      </c>
      <c r="N145" s="48">
        <f t="shared" si="34"/>
        <v>1</v>
      </c>
      <c r="O145" s="598">
        <f t="shared" si="44"/>
        <v>0</v>
      </c>
      <c r="P145" s="598">
        <f t="shared" si="35"/>
        <v>0</v>
      </c>
      <c r="Q145" s="612">
        <f t="shared" si="36"/>
        <v>0</v>
      </c>
      <c r="R145" s="612">
        <f t="shared" si="45"/>
        <v>0</v>
      </c>
      <c r="S145" s="604">
        <f t="shared" si="46"/>
        <v>1</v>
      </c>
      <c r="T145" s="415">
        <f t="shared" si="37"/>
        <v>0</v>
      </c>
      <c r="U145" s="605">
        <f t="shared" si="38"/>
        <v>1</v>
      </c>
      <c r="V145" s="292">
        <f t="shared" si="39"/>
        <v>1</v>
      </c>
    </row>
    <row r="146" spans="1:22" x14ac:dyDescent="0.2">
      <c r="A146" s="629">
        <v>139</v>
      </c>
      <c r="B146" s="417">
        <f t="shared" si="47"/>
        <v>45431</v>
      </c>
      <c r="C146" s="418">
        <f t="shared" si="40"/>
        <v>45431</v>
      </c>
      <c r="D146" s="412">
        <f t="shared" si="41"/>
        <v>7</v>
      </c>
      <c r="E146" s="140">
        <f t="shared" si="32"/>
        <v>0</v>
      </c>
      <c r="F146" s="413"/>
      <c r="G146" s="414" t="str">
        <f t="shared" si="42"/>
        <v xml:space="preserve">   Wochenende</v>
      </c>
      <c r="H146" s="97"/>
      <c r="I146" s="108"/>
      <c r="J146" s="97"/>
      <c r="K146" s="443"/>
      <c r="L146" s="144">
        <f t="shared" si="33"/>
        <v>0</v>
      </c>
      <c r="M146" s="140">
        <f t="shared" si="43"/>
        <v>63.599999999999994</v>
      </c>
      <c r="N146" s="48">
        <f t="shared" si="34"/>
        <v>1</v>
      </c>
      <c r="O146" s="598">
        <f t="shared" si="44"/>
        <v>0</v>
      </c>
      <c r="P146" s="598">
        <f t="shared" si="35"/>
        <v>0</v>
      </c>
      <c r="Q146" s="612">
        <f t="shared" si="36"/>
        <v>0</v>
      </c>
      <c r="R146" s="612">
        <f t="shared" si="45"/>
        <v>0</v>
      </c>
      <c r="S146" s="604">
        <f t="shared" si="46"/>
        <v>1</v>
      </c>
      <c r="T146" s="415">
        <f t="shared" si="37"/>
        <v>0</v>
      </c>
      <c r="U146" s="605">
        <f t="shared" si="38"/>
        <v>1</v>
      </c>
      <c r="V146" s="292">
        <f t="shared" si="39"/>
        <v>1</v>
      </c>
    </row>
    <row r="147" spans="1:22" x14ac:dyDescent="0.2">
      <c r="A147" s="629">
        <v>140</v>
      </c>
      <c r="B147" s="417">
        <f t="shared" si="47"/>
        <v>45432</v>
      </c>
      <c r="C147" s="418">
        <f t="shared" si="40"/>
        <v>45432</v>
      </c>
      <c r="D147" s="412">
        <f t="shared" si="41"/>
        <v>1</v>
      </c>
      <c r="E147" s="140">
        <f t="shared" si="32"/>
        <v>0</v>
      </c>
      <c r="F147" s="413">
        <v>0</v>
      </c>
      <c r="G147" s="414" t="str">
        <f t="shared" si="42"/>
        <v>Pfingstmontag</v>
      </c>
      <c r="H147" s="97" t="s">
        <v>418</v>
      </c>
      <c r="I147" s="108"/>
      <c r="J147" s="97"/>
      <c r="K147" s="443"/>
      <c r="L147" s="144">
        <f t="shared" si="33"/>
        <v>8.4</v>
      </c>
      <c r="M147" s="140">
        <f t="shared" si="43"/>
        <v>72</v>
      </c>
      <c r="N147" s="48">
        <f t="shared" si="34"/>
        <v>1</v>
      </c>
      <c r="O147" s="598">
        <f t="shared" si="44"/>
        <v>8.4</v>
      </c>
      <c r="P147" s="598">
        <f t="shared" si="35"/>
        <v>0</v>
      </c>
      <c r="Q147" s="612">
        <f t="shared" si="36"/>
        <v>8.4</v>
      </c>
      <c r="R147" s="612">
        <f t="shared" si="45"/>
        <v>0</v>
      </c>
      <c r="S147" s="604">
        <f t="shared" si="46"/>
        <v>1</v>
      </c>
      <c r="T147" s="415">
        <f t="shared" si="37"/>
        <v>0</v>
      </c>
      <c r="U147" s="605">
        <f t="shared" si="38"/>
        <v>1</v>
      </c>
      <c r="V147" s="292">
        <f t="shared" si="39"/>
        <v>1</v>
      </c>
    </row>
    <row r="148" spans="1:22" x14ac:dyDescent="0.2">
      <c r="A148" s="629">
        <v>141</v>
      </c>
      <c r="B148" s="417">
        <f t="shared" si="47"/>
        <v>45433</v>
      </c>
      <c r="C148" s="418">
        <f t="shared" si="40"/>
        <v>45433</v>
      </c>
      <c r="D148" s="412">
        <f t="shared" si="41"/>
        <v>2</v>
      </c>
      <c r="E148" s="140">
        <f t="shared" si="32"/>
        <v>8.4</v>
      </c>
      <c r="F148" s="413"/>
      <c r="G148" s="414" t="str">
        <f t="shared" si="42"/>
        <v xml:space="preserve">   Arbeitstag</v>
      </c>
      <c r="H148" s="97"/>
      <c r="I148" s="108"/>
      <c r="J148" s="97"/>
      <c r="K148" s="443"/>
      <c r="L148" s="144">
        <f t="shared" si="33"/>
        <v>0</v>
      </c>
      <c r="M148" s="140">
        <f t="shared" si="43"/>
        <v>72</v>
      </c>
      <c r="N148" s="48">
        <f t="shared" si="34"/>
        <v>1</v>
      </c>
      <c r="O148" s="598">
        <f t="shared" si="44"/>
        <v>0</v>
      </c>
      <c r="P148" s="598">
        <f t="shared" si="35"/>
        <v>0</v>
      </c>
      <c r="Q148" s="612">
        <f t="shared" si="36"/>
        <v>8.4</v>
      </c>
      <c r="R148" s="612">
        <f t="shared" si="45"/>
        <v>8.4</v>
      </c>
      <c r="S148" s="604">
        <f t="shared" si="46"/>
        <v>0</v>
      </c>
      <c r="T148" s="415">
        <f t="shared" si="37"/>
        <v>0</v>
      </c>
      <c r="U148" s="605">
        <f t="shared" si="38"/>
        <v>1</v>
      </c>
      <c r="V148" s="292">
        <f t="shared" si="39"/>
        <v>1</v>
      </c>
    </row>
    <row r="149" spans="1:22" x14ac:dyDescent="0.2">
      <c r="A149" s="629">
        <v>142</v>
      </c>
      <c r="B149" s="417">
        <f t="shared" si="47"/>
        <v>45434</v>
      </c>
      <c r="C149" s="418">
        <f t="shared" si="40"/>
        <v>45434</v>
      </c>
      <c r="D149" s="412">
        <f t="shared" si="41"/>
        <v>3</v>
      </c>
      <c r="E149" s="140">
        <f t="shared" si="32"/>
        <v>8.4</v>
      </c>
      <c r="F149" s="413"/>
      <c r="G149" s="414" t="str">
        <f t="shared" si="42"/>
        <v xml:space="preserve">   Arbeitstag</v>
      </c>
      <c r="H149" s="97"/>
      <c r="I149" s="108"/>
      <c r="J149" s="97"/>
      <c r="K149" s="443"/>
      <c r="L149" s="144">
        <f t="shared" si="33"/>
        <v>0</v>
      </c>
      <c r="M149" s="140">
        <f t="shared" si="43"/>
        <v>72</v>
      </c>
      <c r="N149" s="48">
        <f t="shared" si="34"/>
        <v>1</v>
      </c>
      <c r="O149" s="598">
        <f t="shared" si="44"/>
        <v>0</v>
      </c>
      <c r="P149" s="598">
        <f t="shared" si="35"/>
        <v>0</v>
      </c>
      <c r="Q149" s="612">
        <f t="shared" si="36"/>
        <v>8.4</v>
      </c>
      <c r="R149" s="612">
        <f t="shared" si="45"/>
        <v>8.4</v>
      </c>
      <c r="S149" s="604">
        <f t="shared" si="46"/>
        <v>0</v>
      </c>
      <c r="T149" s="415">
        <f t="shared" si="37"/>
        <v>0</v>
      </c>
      <c r="U149" s="605">
        <f t="shared" si="38"/>
        <v>1</v>
      </c>
      <c r="V149" s="292">
        <f t="shared" si="39"/>
        <v>1</v>
      </c>
    </row>
    <row r="150" spans="1:22" x14ac:dyDescent="0.2">
      <c r="A150" s="629">
        <v>143</v>
      </c>
      <c r="B150" s="417">
        <f t="shared" si="47"/>
        <v>45435</v>
      </c>
      <c r="C150" s="418">
        <f t="shared" si="40"/>
        <v>45435</v>
      </c>
      <c r="D150" s="412">
        <f t="shared" si="41"/>
        <v>4</v>
      </c>
      <c r="E150" s="140">
        <f t="shared" si="32"/>
        <v>8.4</v>
      </c>
      <c r="F150" s="413"/>
      <c r="G150" s="414" t="str">
        <f t="shared" si="42"/>
        <v xml:space="preserve">   Arbeitstag</v>
      </c>
      <c r="H150" s="97"/>
      <c r="I150" s="108"/>
      <c r="J150" s="97"/>
      <c r="K150" s="443"/>
      <c r="L150" s="144">
        <f t="shared" si="33"/>
        <v>0</v>
      </c>
      <c r="M150" s="140">
        <f t="shared" si="43"/>
        <v>72</v>
      </c>
      <c r="N150" s="48">
        <f t="shared" si="34"/>
        <v>1</v>
      </c>
      <c r="O150" s="598">
        <f t="shared" si="44"/>
        <v>0</v>
      </c>
      <c r="P150" s="598">
        <f t="shared" si="35"/>
        <v>0</v>
      </c>
      <c r="Q150" s="612">
        <f t="shared" si="36"/>
        <v>8.4</v>
      </c>
      <c r="R150" s="612">
        <f t="shared" si="45"/>
        <v>8.4</v>
      </c>
      <c r="S150" s="604">
        <f t="shared" si="46"/>
        <v>0</v>
      </c>
      <c r="T150" s="415">
        <f t="shared" si="37"/>
        <v>0</v>
      </c>
      <c r="U150" s="605">
        <f t="shared" si="38"/>
        <v>1</v>
      </c>
      <c r="V150" s="292">
        <f t="shared" si="39"/>
        <v>1</v>
      </c>
    </row>
    <row r="151" spans="1:22" x14ac:dyDescent="0.2">
      <c r="A151" s="629">
        <v>144</v>
      </c>
      <c r="B151" s="417">
        <f t="shared" si="47"/>
        <v>45436</v>
      </c>
      <c r="C151" s="418">
        <f t="shared" si="40"/>
        <v>45436</v>
      </c>
      <c r="D151" s="412">
        <f t="shared" si="41"/>
        <v>5</v>
      </c>
      <c r="E151" s="140">
        <f t="shared" si="32"/>
        <v>8.4</v>
      </c>
      <c r="F151" s="413"/>
      <c r="G151" s="414" t="str">
        <f t="shared" si="42"/>
        <v xml:space="preserve">   Arbeitstag</v>
      </c>
      <c r="H151" s="97"/>
      <c r="I151" s="108"/>
      <c r="J151" s="97"/>
      <c r="K151" s="443"/>
      <c r="L151" s="144">
        <f t="shared" si="33"/>
        <v>0</v>
      </c>
      <c r="M151" s="140">
        <f t="shared" si="43"/>
        <v>72</v>
      </c>
      <c r="N151" s="48">
        <f t="shared" si="34"/>
        <v>1</v>
      </c>
      <c r="O151" s="598">
        <f t="shared" si="44"/>
        <v>0</v>
      </c>
      <c r="P151" s="598">
        <f t="shared" si="35"/>
        <v>0</v>
      </c>
      <c r="Q151" s="612">
        <f t="shared" si="36"/>
        <v>8.4</v>
      </c>
      <c r="R151" s="612">
        <f t="shared" si="45"/>
        <v>8.4</v>
      </c>
      <c r="S151" s="604">
        <f t="shared" si="46"/>
        <v>0</v>
      </c>
      <c r="T151" s="415">
        <f t="shared" si="37"/>
        <v>0</v>
      </c>
      <c r="U151" s="605">
        <f t="shared" si="38"/>
        <v>1</v>
      </c>
      <c r="V151" s="292">
        <f t="shared" si="39"/>
        <v>1</v>
      </c>
    </row>
    <row r="152" spans="1:22" x14ac:dyDescent="0.2">
      <c r="A152" s="629">
        <v>145</v>
      </c>
      <c r="B152" s="417">
        <f t="shared" si="47"/>
        <v>45437</v>
      </c>
      <c r="C152" s="418">
        <f t="shared" si="40"/>
        <v>45437</v>
      </c>
      <c r="D152" s="412">
        <f t="shared" si="41"/>
        <v>6</v>
      </c>
      <c r="E152" s="140">
        <f t="shared" si="32"/>
        <v>0</v>
      </c>
      <c r="F152" s="413"/>
      <c r="G152" s="414" t="str">
        <f t="shared" si="42"/>
        <v xml:space="preserve">   Wochenende</v>
      </c>
      <c r="H152" s="97"/>
      <c r="I152" s="108"/>
      <c r="J152" s="97"/>
      <c r="K152" s="443"/>
      <c r="L152" s="144">
        <f t="shared" si="33"/>
        <v>0</v>
      </c>
      <c r="M152" s="140">
        <f t="shared" si="43"/>
        <v>72</v>
      </c>
      <c r="N152" s="48">
        <f t="shared" si="34"/>
        <v>1</v>
      </c>
      <c r="O152" s="598">
        <f t="shared" si="44"/>
        <v>0</v>
      </c>
      <c r="P152" s="598">
        <f t="shared" si="35"/>
        <v>0</v>
      </c>
      <c r="Q152" s="612">
        <f t="shared" si="36"/>
        <v>0</v>
      </c>
      <c r="R152" s="612">
        <f t="shared" si="45"/>
        <v>0</v>
      </c>
      <c r="S152" s="604">
        <f t="shared" si="46"/>
        <v>1</v>
      </c>
      <c r="T152" s="415">
        <f t="shared" si="37"/>
        <v>0</v>
      </c>
      <c r="U152" s="605">
        <f t="shared" si="38"/>
        <v>1</v>
      </c>
      <c r="V152" s="292">
        <f t="shared" si="39"/>
        <v>1</v>
      </c>
    </row>
    <row r="153" spans="1:22" x14ac:dyDescent="0.2">
      <c r="A153" s="629">
        <v>146</v>
      </c>
      <c r="B153" s="417">
        <f t="shared" si="47"/>
        <v>45438</v>
      </c>
      <c r="C153" s="418">
        <f t="shared" si="40"/>
        <v>45438</v>
      </c>
      <c r="D153" s="412">
        <f t="shared" si="41"/>
        <v>7</v>
      </c>
      <c r="E153" s="140">
        <f t="shared" si="32"/>
        <v>0</v>
      </c>
      <c r="F153" s="413"/>
      <c r="G153" s="414" t="str">
        <f t="shared" si="42"/>
        <v xml:space="preserve">   Wochenende</v>
      </c>
      <c r="H153" s="97"/>
      <c r="I153" s="108"/>
      <c r="J153" s="97"/>
      <c r="K153" s="443"/>
      <c r="L153" s="144">
        <f t="shared" si="33"/>
        <v>0</v>
      </c>
      <c r="M153" s="140">
        <f t="shared" si="43"/>
        <v>72</v>
      </c>
      <c r="N153" s="48">
        <f t="shared" si="34"/>
        <v>1</v>
      </c>
      <c r="O153" s="598">
        <f t="shared" si="44"/>
        <v>0</v>
      </c>
      <c r="P153" s="598">
        <f t="shared" si="35"/>
        <v>0</v>
      </c>
      <c r="Q153" s="612">
        <f t="shared" si="36"/>
        <v>0</v>
      </c>
      <c r="R153" s="612">
        <f t="shared" si="45"/>
        <v>0</v>
      </c>
      <c r="S153" s="604">
        <f t="shared" si="46"/>
        <v>1</v>
      </c>
      <c r="T153" s="415">
        <f t="shared" si="37"/>
        <v>0</v>
      </c>
      <c r="U153" s="605">
        <f t="shared" si="38"/>
        <v>1</v>
      </c>
      <c r="V153" s="292">
        <f t="shared" si="39"/>
        <v>1</v>
      </c>
    </row>
    <row r="154" spans="1:22" x14ac:dyDescent="0.2">
      <c r="A154" s="629">
        <v>147</v>
      </c>
      <c r="B154" s="417">
        <f t="shared" si="47"/>
        <v>45439</v>
      </c>
      <c r="C154" s="418">
        <f t="shared" si="40"/>
        <v>45439</v>
      </c>
      <c r="D154" s="412">
        <f t="shared" si="41"/>
        <v>1</v>
      </c>
      <c r="E154" s="140">
        <f t="shared" si="32"/>
        <v>8.4</v>
      </c>
      <c r="F154" s="413"/>
      <c r="G154" s="414" t="str">
        <f t="shared" si="42"/>
        <v xml:space="preserve">   Arbeitstag</v>
      </c>
      <c r="H154" s="97"/>
      <c r="I154" s="108"/>
      <c r="J154" s="97"/>
      <c r="K154" s="443"/>
      <c r="L154" s="144">
        <f t="shared" si="33"/>
        <v>0</v>
      </c>
      <c r="M154" s="140">
        <f t="shared" si="43"/>
        <v>72</v>
      </c>
      <c r="N154" s="48">
        <f t="shared" si="34"/>
        <v>1</v>
      </c>
      <c r="O154" s="598">
        <f t="shared" si="44"/>
        <v>0</v>
      </c>
      <c r="P154" s="598">
        <f t="shared" si="35"/>
        <v>0</v>
      </c>
      <c r="Q154" s="612">
        <f t="shared" si="36"/>
        <v>8.4</v>
      </c>
      <c r="R154" s="612">
        <f t="shared" si="45"/>
        <v>8.4</v>
      </c>
      <c r="S154" s="604">
        <f t="shared" si="46"/>
        <v>0</v>
      </c>
      <c r="T154" s="415">
        <f t="shared" si="37"/>
        <v>0</v>
      </c>
      <c r="U154" s="605">
        <f t="shared" si="38"/>
        <v>1</v>
      </c>
      <c r="V154" s="292">
        <f t="shared" si="39"/>
        <v>1</v>
      </c>
    </row>
    <row r="155" spans="1:22" x14ac:dyDescent="0.2">
      <c r="A155" s="629">
        <v>148</v>
      </c>
      <c r="B155" s="417">
        <f t="shared" si="47"/>
        <v>45440</v>
      </c>
      <c r="C155" s="418">
        <f t="shared" si="40"/>
        <v>45440</v>
      </c>
      <c r="D155" s="412">
        <f t="shared" si="41"/>
        <v>2</v>
      </c>
      <c r="E155" s="140">
        <f t="shared" si="32"/>
        <v>8.4</v>
      </c>
      <c r="F155" s="413"/>
      <c r="G155" s="414" t="str">
        <f t="shared" si="42"/>
        <v xml:space="preserve">   Arbeitstag</v>
      </c>
      <c r="H155" s="97"/>
      <c r="I155" s="108"/>
      <c r="J155" s="97"/>
      <c r="K155" s="443"/>
      <c r="L155" s="144">
        <f t="shared" si="33"/>
        <v>0</v>
      </c>
      <c r="M155" s="140">
        <f t="shared" si="43"/>
        <v>72</v>
      </c>
      <c r="N155" s="48">
        <f t="shared" si="34"/>
        <v>1</v>
      </c>
      <c r="O155" s="598">
        <f t="shared" si="44"/>
        <v>0</v>
      </c>
      <c r="P155" s="598">
        <f t="shared" si="35"/>
        <v>0</v>
      </c>
      <c r="Q155" s="612">
        <f t="shared" si="36"/>
        <v>8.4</v>
      </c>
      <c r="R155" s="612">
        <f t="shared" si="45"/>
        <v>8.4</v>
      </c>
      <c r="S155" s="604">
        <f t="shared" si="46"/>
        <v>0</v>
      </c>
      <c r="T155" s="415">
        <f t="shared" si="37"/>
        <v>0</v>
      </c>
      <c r="U155" s="605">
        <f t="shared" si="38"/>
        <v>1</v>
      </c>
      <c r="V155" s="292">
        <f t="shared" si="39"/>
        <v>1</v>
      </c>
    </row>
    <row r="156" spans="1:22" x14ac:dyDescent="0.2">
      <c r="A156" s="629">
        <v>149</v>
      </c>
      <c r="B156" s="417">
        <f t="shared" si="47"/>
        <v>45441</v>
      </c>
      <c r="C156" s="418">
        <f t="shared" si="40"/>
        <v>45441</v>
      </c>
      <c r="D156" s="412">
        <f t="shared" si="41"/>
        <v>3</v>
      </c>
      <c r="E156" s="140">
        <f t="shared" si="32"/>
        <v>8.4</v>
      </c>
      <c r="F156" s="413"/>
      <c r="G156" s="414" t="str">
        <f t="shared" si="42"/>
        <v xml:space="preserve">   Arbeitstag</v>
      </c>
      <c r="H156" s="97"/>
      <c r="I156" s="108"/>
      <c r="J156" s="97"/>
      <c r="K156" s="443"/>
      <c r="L156" s="144">
        <f t="shared" si="33"/>
        <v>0</v>
      </c>
      <c r="M156" s="140">
        <f t="shared" si="43"/>
        <v>72</v>
      </c>
      <c r="N156" s="48">
        <f t="shared" si="34"/>
        <v>1</v>
      </c>
      <c r="O156" s="598">
        <f t="shared" si="44"/>
        <v>0</v>
      </c>
      <c r="P156" s="598">
        <f t="shared" si="35"/>
        <v>0</v>
      </c>
      <c r="Q156" s="612">
        <f t="shared" si="36"/>
        <v>8.4</v>
      </c>
      <c r="R156" s="612">
        <f t="shared" si="45"/>
        <v>8.4</v>
      </c>
      <c r="S156" s="604">
        <f t="shared" si="46"/>
        <v>0</v>
      </c>
      <c r="T156" s="415">
        <f t="shared" si="37"/>
        <v>0</v>
      </c>
      <c r="U156" s="605">
        <f t="shared" si="38"/>
        <v>1</v>
      </c>
      <c r="V156" s="292">
        <f t="shared" si="39"/>
        <v>1</v>
      </c>
    </row>
    <row r="157" spans="1:22" x14ac:dyDescent="0.2">
      <c r="A157" s="629">
        <v>150</v>
      </c>
      <c r="B157" s="417">
        <f t="shared" si="47"/>
        <v>45442</v>
      </c>
      <c r="C157" s="418">
        <f t="shared" si="40"/>
        <v>45442</v>
      </c>
      <c r="D157" s="412">
        <f t="shared" si="41"/>
        <v>4</v>
      </c>
      <c r="E157" s="140">
        <f t="shared" si="32"/>
        <v>8.4</v>
      </c>
      <c r="F157" s="413"/>
      <c r="G157" s="414" t="str">
        <f t="shared" si="42"/>
        <v xml:space="preserve">   Arbeitstag</v>
      </c>
      <c r="H157" s="97"/>
      <c r="I157" s="108"/>
      <c r="J157" s="97"/>
      <c r="K157" s="443"/>
      <c r="L157" s="144">
        <f t="shared" si="33"/>
        <v>0</v>
      </c>
      <c r="M157" s="140">
        <f t="shared" si="43"/>
        <v>72</v>
      </c>
      <c r="N157" s="48">
        <f t="shared" si="34"/>
        <v>1</v>
      </c>
      <c r="O157" s="598">
        <f t="shared" si="44"/>
        <v>0</v>
      </c>
      <c r="P157" s="598">
        <f t="shared" si="35"/>
        <v>0</v>
      </c>
      <c r="Q157" s="612">
        <f t="shared" si="36"/>
        <v>8.4</v>
      </c>
      <c r="R157" s="612">
        <f t="shared" si="45"/>
        <v>8.4</v>
      </c>
      <c r="S157" s="604">
        <f t="shared" si="46"/>
        <v>0</v>
      </c>
      <c r="T157" s="415">
        <f t="shared" si="37"/>
        <v>0</v>
      </c>
      <c r="U157" s="605">
        <f t="shared" si="38"/>
        <v>1</v>
      </c>
      <c r="V157" s="292">
        <f t="shared" si="39"/>
        <v>1</v>
      </c>
    </row>
    <row r="158" spans="1:22" x14ac:dyDescent="0.2">
      <c r="A158" s="629">
        <v>151</v>
      </c>
      <c r="B158" s="417">
        <f t="shared" si="47"/>
        <v>45443</v>
      </c>
      <c r="C158" s="418">
        <f t="shared" si="40"/>
        <v>45443</v>
      </c>
      <c r="D158" s="412">
        <f t="shared" si="41"/>
        <v>5</v>
      </c>
      <c r="E158" s="140">
        <f t="shared" si="32"/>
        <v>8.4</v>
      </c>
      <c r="F158" s="413"/>
      <c r="G158" s="414" t="str">
        <f t="shared" si="42"/>
        <v xml:space="preserve">   Arbeitstag</v>
      </c>
      <c r="H158" s="97"/>
      <c r="I158" s="108"/>
      <c r="J158" s="97"/>
      <c r="K158" s="443"/>
      <c r="L158" s="144">
        <f t="shared" si="33"/>
        <v>0</v>
      </c>
      <c r="M158" s="140">
        <f t="shared" si="43"/>
        <v>72</v>
      </c>
      <c r="N158" s="48">
        <f t="shared" si="34"/>
        <v>1</v>
      </c>
      <c r="O158" s="598">
        <f t="shared" si="44"/>
        <v>0</v>
      </c>
      <c r="P158" s="598">
        <f t="shared" si="35"/>
        <v>0</v>
      </c>
      <c r="Q158" s="612">
        <f t="shared" si="36"/>
        <v>8.4</v>
      </c>
      <c r="R158" s="612">
        <f t="shared" si="45"/>
        <v>8.4</v>
      </c>
      <c r="S158" s="604">
        <f t="shared" si="46"/>
        <v>0</v>
      </c>
      <c r="T158" s="415">
        <f t="shared" si="37"/>
        <v>0</v>
      </c>
      <c r="U158" s="605">
        <f t="shared" si="38"/>
        <v>1</v>
      </c>
      <c r="V158" s="292">
        <f t="shared" si="39"/>
        <v>1</v>
      </c>
    </row>
    <row r="159" spans="1:22" x14ac:dyDescent="0.2">
      <c r="A159" s="629">
        <v>152</v>
      </c>
      <c r="B159" s="417">
        <f t="shared" si="47"/>
        <v>45444</v>
      </c>
      <c r="C159" s="418">
        <f t="shared" si="40"/>
        <v>45444</v>
      </c>
      <c r="D159" s="412">
        <f t="shared" si="41"/>
        <v>6</v>
      </c>
      <c r="E159" s="140">
        <f t="shared" si="32"/>
        <v>0</v>
      </c>
      <c r="F159" s="413"/>
      <c r="G159" s="414" t="str">
        <f t="shared" si="42"/>
        <v xml:space="preserve">   Wochenende</v>
      </c>
      <c r="H159" s="97"/>
      <c r="I159" s="108"/>
      <c r="J159" s="97"/>
      <c r="K159" s="443"/>
      <c r="L159" s="144">
        <f t="shared" si="33"/>
        <v>0</v>
      </c>
      <c r="M159" s="140">
        <f t="shared" si="43"/>
        <v>72</v>
      </c>
      <c r="N159" s="48">
        <f t="shared" si="34"/>
        <v>1</v>
      </c>
      <c r="O159" s="598">
        <f t="shared" si="44"/>
        <v>0</v>
      </c>
      <c r="P159" s="598">
        <f t="shared" si="35"/>
        <v>0</v>
      </c>
      <c r="Q159" s="612">
        <f t="shared" si="36"/>
        <v>0</v>
      </c>
      <c r="R159" s="612">
        <f t="shared" si="45"/>
        <v>0</v>
      </c>
      <c r="S159" s="604">
        <f t="shared" si="46"/>
        <v>1</v>
      </c>
      <c r="T159" s="415">
        <f t="shared" si="37"/>
        <v>0</v>
      </c>
      <c r="U159" s="605">
        <f t="shared" si="38"/>
        <v>1</v>
      </c>
      <c r="V159" s="292">
        <f t="shared" si="39"/>
        <v>1</v>
      </c>
    </row>
    <row r="160" spans="1:22" x14ac:dyDescent="0.2">
      <c r="A160" s="629">
        <v>153</v>
      </c>
      <c r="B160" s="417">
        <f t="shared" si="47"/>
        <v>45445</v>
      </c>
      <c r="C160" s="418">
        <f t="shared" si="40"/>
        <v>45445</v>
      </c>
      <c r="D160" s="412">
        <f t="shared" si="41"/>
        <v>7</v>
      </c>
      <c r="E160" s="140">
        <f t="shared" si="32"/>
        <v>0</v>
      </c>
      <c r="F160" s="413"/>
      <c r="G160" s="414" t="str">
        <f t="shared" si="42"/>
        <v xml:space="preserve">   Wochenende</v>
      </c>
      <c r="H160" s="97"/>
      <c r="I160" s="108"/>
      <c r="J160" s="97"/>
      <c r="K160" s="443"/>
      <c r="L160" s="144">
        <f t="shared" si="33"/>
        <v>0</v>
      </c>
      <c r="M160" s="140">
        <f t="shared" si="43"/>
        <v>72</v>
      </c>
      <c r="N160" s="48">
        <f t="shared" si="34"/>
        <v>1</v>
      </c>
      <c r="O160" s="598">
        <f t="shared" si="44"/>
        <v>0</v>
      </c>
      <c r="P160" s="598">
        <f t="shared" si="35"/>
        <v>0</v>
      </c>
      <c r="Q160" s="612">
        <f t="shared" si="36"/>
        <v>0</v>
      </c>
      <c r="R160" s="612">
        <f t="shared" si="45"/>
        <v>0</v>
      </c>
      <c r="S160" s="604">
        <f t="shared" si="46"/>
        <v>1</v>
      </c>
      <c r="T160" s="415">
        <f t="shared" si="37"/>
        <v>0</v>
      </c>
      <c r="U160" s="605">
        <f t="shared" si="38"/>
        <v>1</v>
      </c>
      <c r="V160" s="292">
        <f t="shared" si="39"/>
        <v>1</v>
      </c>
    </row>
    <row r="161" spans="1:22" x14ac:dyDescent="0.2">
      <c r="A161" s="629">
        <v>154</v>
      </c>
      <c r="B161" s="417">
        <f t="shared" si="47"/>
        <v>45446</v>
      </c>
      <c r="C161" s="418">
        <f t="shared" si="40"/>
        <v>45446</v>
      </c>
      <c r="D161" s="412">
        <f t="shared" si="41"/>
        <v>1</v>
      </c>
      <c r="E161" s="140">
        <f t="shared" si="32"/>
        <v>8.4</v>
      </c>
      <c r="F161" s="413"/>
      <c r="G161" s="414" t="str">
        <f t="shared" si="42"/>
        <v xml:space="preserve">   Arbeitstag</v>
      </c>
      <c r="H161" s="97"/>
      <c r="I161" s="108"/>
      <c r="J161" s="97"/>
      <c r="K161" s="443"/>
      <c r="L161" s="144">
        <f t="shared" si="33"/>
        <v>0</v>
      </c>
      <c r="M161" s="140">
        <f t="shared" si="43"/>
        <v>72</v>
      </c>
      <c r="N161" s="48">
        <f t="shared" si="34"/>
        <v>1</v>
      </c>
      <c r="O161" s="598">
        <f t="shared" si="44"/>
        <v>0</v>
      </c>
      <c r="P161" s="598">
        <f t="shared" si="35"/>
        <v>0</v>
      </c>
      <c r="Q161" s="612">
        <f t="shared" si="36"/>
        <v>8.4</v>
      </c>
      <c r="R161" s="612">
        <f t="shared" si="45"/>
        <v>8.4</v>
      </c>
      <c r="S161" s="604">
        <f t="shared" si="46"/>
        <v>0</v>
      </c>
      <c r="T161" s="415">
        <f t="shared" si="37"/>
        <v>0</v>
      </c>
      <c r="U161" s="605">
        <f t="shared" si="38"/>
        <v>1</v>
      </c>
      <c r="V161" s="292">
        <f t="shared" si="39"/>
        <v>1</v>
      </c>
    </row>
    <row r="162" spans="1:22" x14ac:dyDescent="0.2">
      <c r="A162" s="629">
        <v>155</v>
      </c>
      <c r="B162" s="417">
        <f t="shared" si="47"/>
        <v>45447</v>
      </c>
      <c r="C162" s="418">
        <f t="shared" si="40"/>
        <v>45447</v>
      </c>
      <c r="D162" s="412">
        <f t="shared" si="41"/>
        <v>2</v>
      </c>
      <c r="E162" s="140">
        <f t="shared" si="32"/>
        <v>8.4</v>
      </c>
      <c r="F162" s="413"/>
      <c r="G162" s="414" t="str">
        <f t="shared" si="42"/>
        <v xml:space="preserve">   Arbeitstag</v>
      </c>
      <c r="H162" s="97"/>
      <c r="I162" s="108"/>
      <c r="J162" s="97"/>
      <c r="K162" s="443"/>
      <c r="L162" s="144">
        <f t="shared" si="33"/>
        <v>0</v>
      </c>
      <c r="M162" s="140">
        <f t="shared" si="43"/>
        <v>72</v>
      </c>
      <c r="N162" s="48">
        <f t="shared" si="34"/>
        <v>1</v>
      </c>
      <c r="O162" s="598">
        <f t="shared" si="44"/>
        <v>0</v>
      </c>
      <c r="P162" s="598">
        <f t="shared" si="35"/>
        <v>0</v>
      </c>
      <c r="Q162" s="612">
        <f t="shared" si="36"/>
        <v>8.4</v>
      </c>
      <c r="R162" s="612">
        <f t="shared" si="45"/>
        <v>8.4</v>
      </c>
      <c r="S162" s="604">
        <f t="shared" si="46"/>
        <v>0</v>
      </c>
      <c r="T162" s="415">
        <f t="shared" si="37"/>
        <v>0</v>
      </c>
      <c r="U162" s="605">
        <f t="shared" si="38"/>
        <v>1</v>
      </c>
      <c r="V162" s="292">
        <f t="shared" si="39"/>
        <v>1</v>
      </c>
    </row>
    <row r="163" spans="1:22" x14ac:dyDescent="0.2">
      <c r="A163" s="629">
        <v>156</v>
      </c>
      <c r="B163" s="417">
        <f t="shared" si="47"/>
        <v>45448</v>
      </c>
      <c r="C163" s="418">
        <f t="shared" si="40"/>
        <v>45448</v>
      </c>
      <c r="D163" s="412">
        <f t="shared" si="41"/>
        <v>3</v>
      </c>
      <c r="E163" s="140">
        <f t="shared" si="32"/>
        <v>8.4</v>
      </c>
      <c r="F163" s="413"/>
      <c r="G163" s="414" t="str">
        <f t="shared" si="42"/>
        <v xml:space="preserve">   Arbeitstag</v>
      </c>
      <c r="H163" s="97"/>
      <c r="I163" s="108"/>
      <c r="J163" s="97"/>
      <c r="K163" s="443"/>
      <c r="L163" s="144">
        <f t="shared" si="33"/>
        <v>0</v>
      </c>
      <c r="M163" s="140">
        <f t="shared" si="43"/>
        <v>72</v>
      </c>
      <c r="N163" s="48">
        <f t="shared" si="34"/>
        <v>1</v>
      </c>
      <c r="O163" s="598">
        <f t="shared" si="44"/>
        <v>0</v>
      </c>
      <c r="P163" s="598">
        <f t="shared" si="35"/>
        <v>0</v>
      </c>
      <c r="Q163" s="612">
        <f t="shared" si="36"/>
        <v>8.4</v>
      </c>
      <c r="R163" s="612">
        <f t="shared" si="45"/>
        <v>8.4</v>
      </c>
      <c r="S163" s="604">
        <f t="shared" si="46"/>
        <v>0</v>
      </c>
      <c r="T163" s="415">
        <f t="shared" si="37"/>
        <v>0</v>
      </c>
      <c r="U163" s="605">
        <f t="shared" si="38"/>
        <v>1</v>
      </c>
      <c r="V163" s="292">
        <f t="shared" si="39"/>
        <v>1</v>
      </c>
    </row>
    <row r="164" spans="1:22" x14ac:dyDescent="0.2">
      <c r="A164" s="629">
        <v>157</v>
      </c>
      <c r="B164" s="417">
        <f t="shared" si="47"/>
        <v>45449</v>
      </c>
      <c r="C164" s="418">
        <f t="shared" si="40"/>
        <v>45449</v>
      </c>
      <c r="D164" s="412">
        <f t="shared" si="41"/>
        <v>4</v>
      </c>
      <c r="E164" s="140">
        <f t="shared" si="32"/>
        <v>8.4</v>
      </c>
      <c r="F164" s="413"/>
      <c r="G164" s="414" t="str">
        <f t="shared" si="42"/>
        <v xml:space="preserve">   Arbeitstag</v>
      </c>
      <c r="H164" s="97"/>
      <c r="I164" s="108"/>
      <c r="J164" s="97"/>
      <c r="K164" s="443"/>
      <c r="L164" s="144">
        <f t="shared" si="33"/>
        <v>0</v>
      </c>
      <c r="M164" s="140">
        <f t="shared" si="43"/>
        <v>72</v>
      </c>
      <c r="N164" s="48">
        <f t="shared" si="34"/>
        <v>1</v>
      </c>
      <c r="O164" s="598">
        <f t="shared" si="44"/>
        <v>0</v>
      </c>
      <c r="P164" s="598">
        <f t="shared" si="35"/>
        <v>0</v>
      </c>
      <c r="Q164" s="612">
        <f t="shared" si="36"/>
        <v>8.4</v>
      </c>
      <c r="R164" s="612">
        <f t="shared" si="45"/>
        <v>8.4</v>
      </c>
      <c r="S164" s="604">
        <f t="shared" si="46"/>
        <v>0</v>
      </c>
      <c r="T164" s="415">
        <f t="shared" si="37"/>
        <v>0</v>
      </c>
      <c r="U164" s="605">
        <f t="shared" si="38"/>
        <v>1</v>
      </c>
      <c r="V164" s="292">
        <f t="shared" si="39"/>
        <v>1</v>
      </c>
    </row>
    <row r="165" spans="1:22" x14ac:dyDescent="0.2">
      <c r="A165" s="629">
        <v>158</v>
      </c>
      <c r="B165" s="417">
        <f t="shared" si="47"/>
        <v>45450</v>
      </c>
      <c r="C165" s="418">
        <f t="shared" si="40"/>
        <v>45450</v>
      </c>
      <c r="D165" s="412">
        <f t="shared" si="41"/>
        <v>5</v>
      </c>
      <c r="E165" s="140">
        <f t="shared" si="32"/>
        <v>8.4</v>
      </c>
      <c r="F165" s="413"/>
      <c r="G165" s="414" t="str">
        <f t="shared" si="42"/>
        <v xml:space="preserve">   Arbeitstag</v>
      </c>
      <c r="H165" s="97"/>
      <c r="I165" s="108"/>
      <c r="J165" s="97"/>
      <c r="K165" s="443"/>
      <c r="L165" s="144">
        <f t="shared" si="33"/>
        <v>0</v>
      </c>
      <c r="M165" s="140">
        <f t="shared" si="43"/>
        <v>72</v>
      </c>
      <c r="N165" s="48">
        <f t="shared" si="34"/>
        <v>1</v>
      </c>
      <c r="O165" s="598">
        <f t="shared" si="44"/>
        <v>0</v>
      </c>
      <c r="P165" s="598">
        <f t="shared" si="35"/>
        <v>0</v>
      </c>
      <c r="Q165" s="612">
        <f t="shared" si="36"/>
        <v>8.4</v>
      </c>
      <c r="R165" s="612">
        <f t="shared" si="45"/>
        <v>8.4</v>
      </c>
      <c r="S165" s="604">
        <f t="shared" si="46"/>
        <v>0</v>
      </c>
      <c r="T165" s="415">
        <f t="shared" si="37"/>
        <v>0</v>
      </c>
      <c r="U165" s="605">
        <f t="shared" si="38"/>
        <v>1</v>
      </c>
      <c r="V165" s="292">
        <f t="shared" si="39"/>
        <v>1</v>
      </c>
    </row>
    <row r="166" spans="1:22" x14ac:dyDescent="0.2">
      <c r="A166" s="629">
        <v>159</v>
      </c>
      <c r="B166" s="417">
        <f t="shared" si="47"/>
        <v>45451</v>
      </c>
      <c r="C166" s="418">
        <f t="shared" si="40"/>
        <v>45451</v>
      </c>
      <c r="D166" s="412">
        <f t="shared" si="41"/>
        <v>6</v>
      </c>
      <c r="E166" s="140">
        <f t="shared" si="32"/>
        <v>0</v>
      </c>
      <c r="F166" s="413"/>
      <c r="G166" s="414" t="str">
        <f t="shared" si="42"/>
        <v xml:space="preserve">   Wochenende</v>
      </c>
      <c r="H166" s="97"/>
      <c r="I166" s="108"/>
      <c r="J166" s="97"/>
      <c r="K166" s="443"/>
      <c r="L166" s="144">
        <f t="shared" si="33"/>
        <v>0</v>
      </c>
      <c r="M166" s="140">
        <f t="shared" si="43"/>
        <v>72</v>
      </c>
      <c r="N166" s="48">
        <f t="shared" si="34"/>
        <v>1</v>
      </c>
      <c r="O166" s="598">
        <f t="shared" si="44"/>
        <v>0</v>
      </c>
      <c r="P166" s="598">
        <f t="shared" si="35"/>
        <v>0</v>
      </c>
      <c r="Q166" s="612">
        <f t="shared" si="36"/>
        <v>0</v>
      </c>
      <c r="R166" s="612">
        <f t="shared" si="45"/>
        <v>0</v>
      </c>
      <c r="S166" s="604">
        <f t="shared" si="46"/>
        <v>1</v>
      </c>
      <c r="T166" s="415">
        <f t="shared" si="37"/>
        <v>0</v>
      </c>
      <c r="U166" s="605">
        <f t="shared" si="38"/>
        <v>1</v>
      </c>
      <c r="V166" s="292">
        <f t="shared" si="39"/>
        <v>1</v>
      </c>
    </row>
    <row r="167" spans="1:22" x14ac:dyDescent="0.2">
      <c r="A167" s="629">
        <v>160</v>
      </c>
      <c r="B167" s="417">
        <f t="shared" si="47"/>
        <v>45452</v>
      </c>
      <c r="C167" s="418">
        <f t="shared" si="40"/>
        <v>45452</v>
      </c>
      <c r="D167" s="412">
        <f t="shared" si="41"/>
        <v>7</v>
      </c>
      <c r="E167" s="140">
        <f t="shared" si="32"/>
        <v>0</v>
      </c>
      <c r="F167" s="413"/>
      <c r="G167" s="414" t="str">
        <f t="shared" si="42"/>
        <v xml:space="preserve">   Wochenende</v>
      </c>
      <c r="H167" s="97"/>
      <c r="I167" s="108"/>
      <c r="J167" s="97"/>
      <c r="K167" s="443"/>
      <c r="L167" s="144">
        <f t="shared" si="33"/>
        <v>0</v>
      </c>
      <c r="M167" s="140">
        <f t="shared" si="43"/>
        <v>72</v>
      </c>
      <c r="N167" s="48">
        <f t="shared" si="34"/>
        <v>1</v>
      </c>
      <c r="O167" s="598">
        <f t="shared" si="44"/>
        <v>0</v>
      </c>
      <c r="P167" s="598">
        <f t="shared" si="35"/>
        <v>0</v>
      </c>
      <c r="Q167" s="612">
        <f t="shared" si="36"/>
        <v>0</v>
      </c>
      <c r="R167" s="612">
        <f t="shared" si="45"/>
        <v>0</v>
      </c>
      <c r="S167" s="604">
        <f t="shared" si="46"/>
        <v>1</v>
      </c>
      <c r="T167" s="415">
        <f t="shared" si="37"/>
        <v>0</v>
      </c>
      <c r="U167" s="605">
        <f t="shared" si="38"/>
        <v>1</v>
      </c>
      <c r="V167" s="292">
        <f t="shared" si="39"/>
        <v>1</v>
      </c>
    </row>
    <row r="168" spans="1:22" x14ac:dyDescent="0.2">
      <c r="A168" s="629">
        <v>161</v>
      </c>
      <c r="B168" s="417">
        <f t="shared" si="47"/>
        <v>45453</v>
      </c>
      <c r="C168" s="418">
        <f t="shared" si="40"/>
        <v>45453</v>
      </c>
      <c r="D168" s="412">
        <f t="shared" si="41"/>
        <v>1</v>
      </c>
      <c r="E168" s="140">
        <f t="shared" si="32"/>
        <v>8.4</v>
      </c>
      <c r="F168" s="413"/>
      <c r="G168" s="414" t="str">
        <f t="shared" si="42"/>
        <v xml:space="preserve">   Arbeitstag</v>
      </c>
      <c r="H168" s="97"/>
      <c r="I168" s="108"/>
      <c r="J168" s="97"/>
      <c r="K168" s="443"/>
      <c r="L168" s="144">
        <f t="shared" si="33"/>
        <v>0</v>
      </c>
      <c r="M168" s="140">
        <f t="shared" si="43"/>
        <v>72</v>
      </c>
      <c r="N168" s="48">
        <f t="shared" si="34"/>
        <v>1</v>
      </c>
      <c r="O168" s="598">
        <f t="shared" si="44"/>
        <v>0</v>
      </c>
      <c r="P168" s="598">
        <f t="shared" si="35"/>
        <v>0</v>
      </c>
      <c r="Q168" s="612">
        <f t="shared" si="36"/>
        <v>8.4</v>
      </c>
      <c r="R168" s="612">
        <f t="shared" si="45"/>
        <v>8.4</v>
      </c>
      <c r="S168" s="604">
        <f t="shared" si="46"/>
        <v>0</v>
      </c>
      <c r="T168" s="415">
        <f t="shared" si="37"/>
        <v>0</v>
      </c>
      <c r="U168" s="605">
        <f t="shared" si="38"/>
        <v>1</v>
      </c>
      <c r="V168" s="292">
        <f t="shared" si="39"/>
        <v>1</v>
      </c>
    </row>
    <row r="169" spans="1:22" x14ac:dyDescent="0.2">
      <c r="A169" s="629">
        <v>162</v>
      </c>
      <c r="B169" s="417">
        <f t="shared" si="47"/>
        <v>45454</v>
      </c>
      <c r="C169" s="418">
        <f t="shared" si="40"/>
        <v>45454</v>
      </c>
      <c r="D169" s="412">
        <f t="shared" si="41"/>
        <v>2</v>
      </c>
      <c r="E169" s="140">
        <f t="shared" si="32"/>
        <v>8.4</v>
      </c>
      <c r="F169" s="413"/>
      <c r="G169" s="414" t="str">
        <f t="shared" si="42"/>
        <v xml:space="preserve">   Arbeitstag</v>
      </c>
      <c r="H169" s="97"/>
      <c r="I169" s="108"/>
      <c r="J169" s="97"/>
      <c r="K169" s="443"/>
      <c r="L169" s="144">
        <f t="shared" si="33"/>
        <v>0</v>
      </c>
      <c r="M169" s="140">
        <f t="shared" si="43"/>
        <v>72</v>
      </c>
      <c r="N169" s="48">
        <f t="shared" si="34"/>
        <v>1</v>
      </c>
      <c r="O169" s="598">
        <f t="shared" si="44"/>
        <v>0</v>
      </c>
      <c r="P169" s="598">
        <f t="shared" si="35"/>
        <v>0</v>
      </c>
      <c r="Q169" s="612">
        <f t="shared" si="36"/>
        <v>8.4</v>
      </c>
      <c r="R169" s="612">
        <f t="shared" si="45"/>
        <v>8.4</v>
      </c>
      <c r="S169" s="604">
        <f t="shared" si="46"/>
        <v>0</v>
      </c>
      <c r="T169" s="415">
        <f t="shared" si="37"/>
        <v>0</v>
      </c>
      <c r="U169" s="605">
        <f t="shared" si="38"/>
        <v>1</v>
      </c>
      <c r="V169" s="292">
        <f t="shared" si="39"/>
        <v>1</v>
      </c>
    </row>
    <row r="170" spans="1:22" x14ac:dyDescent="0.2">
      <c r="A170" s="629">
        <v>163</v>
      </c>
      <c r="B170" s="417">
        <f t="shared" si="47"/>
        <v>45455</v>
      </c>
      <c r="C170" s="418">
        <f t="shared" si="40"/>
        <v>45455</v>
      </c>
      <c r="D170" s="412">
        <f t="shared" si="41"/>
        <v>3</v>
      </c>
      <c r="E170" s="140">
        <f t="shared" si="32"/>
        <v>8.4</v>
      </c>
      <c r="F170" s="413"/>
      <c r="G170" s="414" t="str">
        <f t="shared" si="42"/>
        <v xml:space="preserve">   Arbeitstag</v>
      </c>
      <c r="H170" s="97"/>
      <c r="I170" s="108"/>
      <c r="J170" s="97"/>
      <c r="K170" s="443"/>
      <c r="L170" s="144">
        <f t="shared" si="33"/>
        <v>0</v>
      </c>
      <c r="M170" s="140">
        <f t="shared" si="43"/>
        <v>72</v>
      </c>
      <c r="N170" s="48">
        <f t="shared" si="34"/>
        <v>1</v>
      </c>
      <c r="O170" s="598">
        <f t="shared" si="44"/>
        <v>0</v>
      </c>
      <c r="P170" s="598">
        <f t="shared" si="35"/>
        <v>0</v>
      </c>
      <c r="Q170" s="612">
        <f t="shared" si="36"/>
        <v>8.4</v>
      </c>
      <c r="R170" s="612">
        <f t="shared" si="45"/>
        <v>8.4</v>
      </c>
      <c r="S170" s="604">
        <f t="shared" si="46"/>
        <v>0</v>
      </c>
      <c r="T170" s="415">
        <f t="shared" si="37"/>
        <v>0</v>
      </c>
      <c r="U170" s="605">
        <f t="shared" si="38"/>
        <v>1</v>
      </c>
      <c r="V170" s="292">
        <f t="shared" si="39"/>
        <v>1</v>
      </c>
    </row>
    <row r="171" spans="1:22" x14ac:dyDescent="0.2">
      <c r="A171" s="629">
        <v>164</v>
      </c>
      <c r="B171" s="417">
        <f t="shared" si="47"/>
        <v>45456</v>
      </c>
      <c r="C171" s="418">
        <f t="shared" si="40"/>
        <v>45456</v>
      </c>
      <c r="D171" s="412">
        <f t="shared" si="41"/>
        <v>4</v>
      </c>
      <c r="E171" s="140">
        <f t="shared" si="32"/>
        <v>8.4</v>
      </c>
      <c r="F171" s="413"/>
      <c r="G171" s="414" t="str">
        <f t="shared" si="42"/>
        <v xml:space="preserve">   Arbeitstag</v>
      </c>
      <c r="H171" s="97"/>
      <c r="I171" s="108"/>
      <c r="J171" s="97"/>
      <c r="K171" s="443"/>
      <c r="L171" s="144">
        <f t="shared" si="33"/>
        <v>0</v>
      </c>
      <c r="M171" s="140">
        <f t="shared" si="43"/>
        <v>72</v>
      </c>
      <c r="N171" s="48">
        <f t="shared" si="34"/>
        <v>1</v>
      </c>
      <c r="O171" s="598">
        <f t="shared" si="44"/>
        <v>0</v>
      </c>
      <c r="P171" s="598">
        <f t="shared" si="35"/>
        <v>0</v>
      </c>
      <c r="Q171" s="612">
        <f t="shared" si="36"/>
        <v>8.4</v>
      </c>
      <c r="R171" s="612">
        <f t="shared" si="45"/>
        <v>8.4</v>
      </c>
      <c r="S171" s="604">
        <f t="shared" si="46"/>
        <v>0</v>
      </c>
      <c r="T171" s="415">
        <f t="shared" si="37"/>
        <v>0</v>
      </c>
      <c r="U171" s="605">
        <f t="shared" si="38"/>
        <v>1</v>
      </c>
      <c r="V171" s="292">
        <f t="shared" si="39"/>
        <v>1</v>
      </c>
    </row>
    <row r="172" spans="1:22" x14ac:dyDescent="0.2">
      <c r="A172" s="629">
        <v>165</v>
      </c>
      <c r="B172" s="417">
        <f t="shared" si="47"/>
        <v>45457</v>
      </c>
      <c r="C172" s="418">
        <f t="shared" si="40"/>
        <v>45457</v>
      </c>
      <c r="D172" s="412">
        <f t="shared" si="41"/>
        <v>5</v>
      </c>
      <c r="E172" s="140">
        <f t="shared" si="32"/>
        <v>8.4</v>
      </c>
      <c r="F172" s="413"/>
      <c r="G172" s="414" t="str">
        <f t="shared" si="42"/>
        <v xml:space="preserve">   Arbeitstag</v>
      </c>
      <c r="H172" s="97"/>
      <c r="I172" s="108"/>
      <c r="J172" s="97"/>
      <c r="K172" s="443"/>
      <c r="L172" s="144">
        <f t="shared" si="33"/>
        <v>0</v>
      </c>
      <c r="M172" s="140">
        <f t="shared" si="43"/>
        <v>72</v>
      </c>
      <c r="N172" s="48">
        <f t="shared" si="34"/>
        <v>1</v>
      </c>
      <c r="O172" s="598">
        <f t="shared" si="44"/>
        <v>0</v>
      </c>
      <c r="P172" s="598">
        <f t="shared" si="35"/>
        <v>0</v>
      </c>
      <c r="Q172" s="612">
        <f t="shared" si="36"/>
        <v>8.4</v>
      </c>
      <c r="R172" s="612">
        <f t="shared" si="45"/>
        <v>8.4</v>
      </c>
      <c r="S172" s="604">
        <f t="shared" si="46"/>
        <v>0</v>
      </c>
      <c r="T172" s="415">
        <f t="shared" si="37"/>
        <v>0</v>
      </c>
      <c r="U172" s="605">
        <f t="shared" si="38"/>
        <v>1</v>
      </c>
      <c r="V172" s="292">
        <f t="shared" si="39"/>
        <v>1</v>
      </c>
    </row>
    <row r="173" spans="1:22" x14ac:dyDescent="0.2">
      <c r="A173" s="629">
        <v>166</v>
      </c>
      <c r="B173" s="417">
        <f t="shared" si="47"/>
        <v>45458</v>
      </c>
      <c r="C173" s="418">
        <f t="shared" si="40"/>
        <v>45458</v>
      </c>
      <c r="D173" s="412">
        <f t="shared" si="41"/>
        <v>6</v>
      </c>
      <c r="E173" s="140">
        <f t="shared" si="32"/>
        <v>0</v>
      </c>
      <c r="F173" s="413"/>
      <c r="G173" s="414" t="str">
        <f t="shared" si="42"/>
        <v xml:space="preserve">   Wochenende</v>
      </c>
      <c r="H173" s="97"/>
      <c r="I173" s="108"/>
      <c r="J173" s="97"/>
      <c r="K173" s="443"/>
      <c r="L173" s="144">
        <f t="shared" si="33"/>
        <v>0</v>
      </c>
      <c r="M173" s="140">
        <f t="shared" si="43"/>
        <v>72</v>
      </c>
      <c r="N173" s="48">
        <f t="shared" si="34"/>
        <v>1</v>
      </c>
      <c r="O173" s="598">
        <f t="shared" si="44"/>
        <v>0</v>
      </c>
      <c r="P173" s="598">
        <f t="shared" si="35"/>
        <v>0</v>
      </c>
      <c r="Q173" s="612">
        <f t="shared" si="36"/>
        <v>0</v>
      </c>
      <c r="R173" s="612">
        <f t="shared" si="45"/>
        <v>0</v>
      </c>
      <c r="S173" s="604">
        <f t="shared" si="46"/>
        <v>1</v>
      </c>
      <c r="T173" s="415">
        <f t="shared" si="37"/>
        <v>0</v>
      </c>
      <c r="U173" s="605">
        <f t="shared" si="38"/>
        <v>1</v>
      </c>
      <c r="V173" s="292">
        <f t="shared" si="39"/>
        <v>1</v>
      </c>
    </row>
    <row r="174" spans="1:22" x14ac:dyDescent="0.2">
      <c r="A174" s="629">
        <v>167</v>
      </c>
      <c r="B174" s="417">
        <f t="shared" si="47"/>
        <v>45459</v>
      </c>
      <c r="C174" s="418">
        <f t="shared" si="40"/>
        <v>45459</v>
      </c>
      <c r="D174" s="412">
        <f t="shared" si="41"/>
        <v>7</v>
      </c>
      <c r="E174" s="140">
        <f t="shared" si="32"/>
        <v>0</v>
      </c>
      <c r="F174" s="413"/>
      <c r="G174" s="414" t="str">
        <f t="shared" si="42"/>
        <v xml:space="preserve">   Wochenende</v>
      </c>
      <c r="H174" s="97"/>
      <c r="I174" s="108"/>
      <c r="J174" s="97"/>
      <c r="K174" s="443"/>
      <c r="L174" s="144">
        <f t="shared" si="33"/>
        <v>0</v>
      </c>
      <c r="M174" s="140">
        <f t="shared" si="43"/>
        <v>72</v>
      </c>
      <c r="N174" s="48">
        <f t="shared" si="34"/>
        <v>1</v>
      </c>
      <c r="O174" s="598">
        <f t="shared" si="44"/>
        <v>0</v>
      </c>
      <c r="P174" s="598">
        <f t="shared" si="35"/>
        <v>0</v>
      </c>
      <c r="Q174" s="612">
        <f t="shared" si="36"/>
        <v>0</v>
      </c>
      <c r="R174" s="612">
        <f t="shared" si="45"/>
        <v>0</v>
      </c>
      <c r="S174" s="604">
        <f t="shared" si="46"/>
        <v>1</v>
      </c>
      <c r="T174" s="415">
        <f t="shared" si="37"/>
        <v>0</v>
      </c>
      <c r="U174" s="605">
        <f t="shared" si="38"/>
        <v>1</v>
      </c>
      <c r="V174" s="292">
        <f t="shared" si="39"/>
        <v>1</v>
      </c>
    </row>
    <row r="175" spans="1:22" x14ac:dyDescent="0.2">
      <c r="A175" s="629">
        <v>168</v>
      </c>
      <c r="B175" s="417">
        <f t="shared" si="47"/>
        <v>45460</v>
      </c>
      <c r="C175" s="418">
        <f t="shared" si="40"/>
        <v>45460</v>
      </c>
      <c r="D175" s="412">
        <f t="shared" si="41"/>
        <v>1</v>
      </c>
      <c r="E175" s="140">
        <f t="shared" si="32"/>
        <v>8.4</v>
      </c>
      <c r="F175" s="413"/>
      <c r="G175" s="414" t="str">
        <f t="shared" si="42"/>
        <v xml:space="preserve">   Arbeitstag</v>
      </c>
      <c r="H175" s="97"/>
      <c r="I175" s="108"/>
      <c r="J175" s="97"/>
      <c r="K175" s="443"/>
      <c r="L175" s="144">
        <f t="shared" si="33"/>
        <v>0</v>
      </c>
      <c r="M175" s="140">
        <f t="shared" si="43"/>
        <v>72</v>
      </c>
      <c r="N175" s="48">
        <f t="shared" si="34"/>
        <v>1</v>
      </c>
      <c r="O175" s="598">
        <f t="shared" si="44"/>
        <v>0</v>
      </c>
      <c r="P175" s="598">
        <f t="shared" si="35"/>
        <v>0</v>
      </c>
      <c r="Q175" s="612">
        <f t="shared" si="36"/>
        <v>8.4</v>
      </c>
      <c r="R175" s="612">
        <f t="shared" si="45"/>
        <v>8.4</v>
      </c>
      <c r="S175" s="604">
        <f t="shared" si="46"/>
        <v>0</v>
      </c>
      <c r="T175" s="415">
        <f t="shared" si="37"/>
        <v>0</v>
      </c>
      <c r="U175" s="605">
        <f t="shared" si="38"/>
        <v>1</v>
      </c>
      <c r="V175" s="292">
        <f t="shared" si="39"/>
        <v>1</v>
      </c>
    </row>
    <row r="176" spans="1:22" x14ac:dyDescent="0.2">
      <c r="A176" s="629">
        <v>169</v>
      </c>
      <c r="B176" s="417">
        <f t="shared" si="47"/>
        <v>45461</v>
      </c>
      <c r="C176" s="418">
        <f t="shared" si="40"/>
        <v>45461</v>
      </c>
      <c r="D176" s="412">
        <f t="shared" si="41"/>
        <v>2</v>
      </c>
      <c r="E176" s="140">
        <f t="shared" si="32"/>
        <v>8.4</v>
      </c>
      <c r="F176" s="413"/>
      <c r="G176" s="414" t="str">
        <f t="shared" si="42"/>
        <v xml:space="preserve">   Arbeitstag</v>
      </c>
      <c r="H176" s="97"/>
      <c r="I176" s="108"/>
      <c r="J176" s="97"/>
      <c r="K176" s="443"/>
      <c r="L176" s="144">
        <f t="shared" si="33"/>
        <v>0</v>
      </c>
      <c r="M176" s="140">
        <f t="shared" si="43"/>
        <v>72</v>
      </c>
      <c r="N176" s="48">
        <f t="shared" si="34"/>
        <v>1</v>
      </c>
      <c r="O176" s="598">
        <f t="shared" si="44"/>
        <v>0</v>
      </c>
      <c r="P176" s="598">
        <f t="shared" si="35"/>
        <v>0</v>
      </c>
      <c r="Q176" s="612">
        <f t="shared" si="36"/>
        <v>8.4</v>
      </c>
      <c r="R176" s="612">
        <f t="shared" si="45"/>
        <v>8.4</v>
      </c>
      <c r="S176" s="604">
        <f t="shared" si="46"/>
        <v>0</v>
      </c>
      <c r="T176" s="415">
        <f t="shared" si="37"/>
        <v>0</v>
      </c>
      <c r="U176" s="605">
        <f t="shared" si="38"/>
        <v>1</v>
      </c>
      <c r="V176" s="292">
        <f t="shared" si="39"/>
        <v>1</v>
      </c>
    </row>
    <row r="177" spans="1:22" x14ac:dyDescent="0.2">
      <c r="A177" s="629">
        <v>170</v>
      </c>
      <c r="B177" s="417">
        <f t="shared" si="47"/>
        <v>45462</v>
      </c>
      <c r="C177" s="418">
        <f t="shared" si="40"/>
        <v>45462</v>
      </c>
      <c r="D177" s="412">
        <f t="shared" si="41"/>
        <v>3</v>
      </c>
      <c r="E177" s="140">
        <f t="shared" si="32"/>
        <v>8.4</v>
      </c>
      <c r="F177" s="413"/>
      <c r="G177" s="414" t="str">
        <f t="shared" si="42"/>
        <v xml:space="preserve">   Arbeitstag</v>
      </c>
      <c r="H177" s="97"/>
      <c r="I177" s="108"/>
      <c r="J177" s="97"/>
      <c r="K177" s="443"/>
      <c r="L177" s="144">
        <f t="shared" si="33"/>
        <v>0</v>
      </c>
      <c r="M177" s="140">
        <f t="shared" si="43"/>
        <v>72</v>
      </c>
      <c r="N177" s="48">
        <f t="shared" si="34"/>
        <v>1</v>
      </c>
      <c r="O177" s="598">
        <f t="shared" si="44"/>
        <v>0</v>
      </c>
      <c r="P177" s="598">
        <f t="shared" si="35"/>
        <v>0</v>
      </c>
      <c r="Q177" s="612">
        <f t="shared" si="36"/>
        <v>8.4</v>
      </c>
      <c r="R177" s="612">
        <f t="shared" si="45"/>
        <v>8.4</v>
      </c>
      <c r="S177" s="604">
        <f t="shared" si="46"/>
        <v>0</v>
      </c>
      <c r="T177" s="415">
        <f t="shared" si="37"/>
        <v>0</v>
      </c>
      <c r="U177" s="605">
        <f t="shared" si="38"/>
        <v>1</v>
      </c>
      <c r="V177" s="292">
        <f t="shared" si="39"/>
        <v>1</v>
      </c>
    </row>
    <row r="178" spans="1:22" x14ac:dyDescent="0.2">
      <c r="A178" s="629">
        <v>171</v>
      </c>
      <c r="B178" s="417">
        <f t="shared" si="47"/>
        <v>45463</v>
      </c>
      <c r="C178" s="418">
        <f t="shared" si="40"/>
        <v>45463</v>
      </c>
      <c r="D178" s="412">
        <f t="shared" si="41"/>
        <v>4</v>
      </c>
      <c r="E178" s="140">
        <f t="shared" si="32"/>
        <v>8.4</v>
      </c>
      <c r="F178" s="413"/>
      <c r="G178" s="414" t="str">
        <f t="shared" si="42"/>
        <v xml:space="preserve">   Arbeitstag</v>
      </c>
      <c r="H178" s="97"/>
      <c r="I178" s="108"/>
      <c r="J178" s="97"/>
      <c r="K178" s="443"/>
      <c r="L178" s="144">
        <f t="shared" si="33"/>
        <v>0</v>
      </c>
      <c r="M178" s="140">
        <f t="shared" si="43"/>
        <v>72</v>
      </c>
      <c r="N178" s="48">
        <f t="shared" si="34"/>
        <v>1</v>
      </c>
      <c r="O178" s="598">
        <f t="shared" si="44"/>
        <v>0</v>
      </c>
      <c r="P178" s="598">
        <f t="shared" si="35"/>
        <v>0</v>
      </c>
      <c r="Q178" s="612">
        <f t="shared" si="36"/>
        <v>8.4</v>
      </c>
      <c r="R178" s="612">
        <f t="shared" si="45"/>
        <v>8.4</v>
      </c>
      <c r="S178" s="604">
        <f t="shared" si="46"/>
        <v>0</v>
      </c>
      <c r="T178" s="415">
        <f t="shared" si="37"/>
        <v>0</v>
      </c>
      <c r="U178" s="605">
        <f t="shared" si="38"/>
        <v>1</v>
      </c>
      <c r="V178" s="292">
        <f t="shared" si="39"/>
        <v>1</v>
      </c>
    </row>
    <row r="179" spans="1:22" x14ac:dyDescent="0.2">
      <c r="A179" s="629">
        <v>172</v>
      </c>
      <c r="B179" s="417">
        <f t="shared" si="47"/>
        <v>45464</v>
      </c>
      <c r="C179" s="418">
        <f t="shared" si="40"/>
        <v>45464</v>
      </c>
      <c r="D179" s="412">
        <f t="shared" si="41"/>
        <v>5</v>
      </c>
      <c r="E179" s="140">
        <f t="shared" si="32"/>
        <v>8.4</v>
      </c>
      <c r="F179" s="413"/>
      <c r="G179" s="414" t="str">
        <f t="shared" si="42"/>
        <v xml:space="preserve">   Arbeitstag</v>
      </c>
      <c r="H179" s="97"/>
      <c r="I179" s="108"/>
      <c r="J179" s="97"/>
      <c r="K179" s="443"/>
      <c r="L179" s="144">
        <f t="shared" si="33"/>
        <v>0</v>
      </c>
      <c r="M179" s="140">
        <f t="shared" si="43"/>
        <v>72</v>
      </c>
      <c r="N179" s="48">
        <f t="shared" si="34"/>
        <v>1</v>
      </c>
      <c r="O179" s="598">
        <f t="shared" si="44"/>
        <v>0</v>
      </c>
      <c r="P179" s="598">
        <f t="shared" si="35"/>
        <v>0</v>
      </c>
      <c r="Q179" s="612">
        <f t="shared" si="36"/>
        <v>8.4</v>
      </c>
      <c r="R179" s="612">
        <f t="shared" si="45"/>
        <v>8.4</v>
      </c>
      <c r="S179" s="604">
        <f t="shared" si="46"/>
        <v>0</v>
      </c>
      <c r="T179" s="415">
        <f t="shared" si="37"/>
        <v>0</v>
      </c>
      <c r="U179" s="605">
        <f t="shared" si="38"/>
        <v>1</v>
      </c>
      <c r="V179" s="292">
        <f t="shared" si="39"/>
        <v>1</v>
      </c>
    </row>
    <row r="180" spans="1:22" x14ac:dyDescent="0.2">
      <c r="A180" s="629">
        <v>173</v>
      </c>
      <c r="B180" s="417">
        <f t="shared" si="47"/>
        <v>45465</v>
      </c>
      <c r="C180" s="418">
        <f t="shared" si="40"/>
        <v>45465</v>
      </c>
      <c r="D180" s="412">
        <f t="shared" si="41"/>
        <v>6</v>
      </c>
      <c r="E180" s="140">
        <f t="shared" si="32"/>
        <v>0</v>
      </c>
      <c r="F180" s="413"/>
      <c r="G180" s="414" t="str">
        <f t="shared" si="42"/>
        <v xml:space="preserve">   Wochenende</v>
      </c>
      <c r="H180" s="97"/>
      <c r="I180" s="108"/>
      <c r="J180" s="97"/>
      <c r="K180" s="443"/>
      <c r="L180" s="144">
        <f t="shared" si="33"/>
        <v>0</v>
      </c>
      <c r="M180" s="140">
        <f t="shared" si="43"/>
        <v>72</v>
      </c>
      <c r="N180" s="48">
        <f t="shared" si="34"/>
        <v>1</v>
      </c>
      <c r="O180" s="598">
        <f t="shared" si="44"/>
        <v>0</v>
      </c>
      <c r="P180" s="598">
        <f t="shared" si="35"/>
        <v>0</v>
      </c>
      <c r="Q180" s="612">
        <f t="shared" si="36"/>
        <v>0</v>
      </c>
      <c r="R180" s="612">
        <f t="shared" si="45"/>
        <v>0</v>
      </c>
      <c r="S180" s="604">
        <f t="shared" si="46"/>
        <v>1</v>
      </c>
      <c r="T180" s="415">
        <f t="shared" si="37"/>
        <v>0</v>
      </c>
      <c r="U180" s="605">
        <f t="shared" si="38"/>
        <v>1</v>
      </c>
      <c r="V180" s="292">
        <f t="shared" si="39"/>
        <v>1</v>
      </c>
    </row>
    <row r="181" spans="1:22" x14ac:dyDescent="0.2">
      <c r="A181" s="629">
        <v>174</v>
      </c>
      <c r="B181" s="417">
        <f t="shared" si="47"/>
        <v>45466</v>
      </c>
      <c r="C181" s="418">
        <f t="shared" si="40"/>
        <v>45466</v>
      </c>
      <c r="D181" s="412">
        <f t="shared" si="41"/>
        <v>7</v>
      </c>
      <c r="E181" s="140">
        <f t="shared" si="32"/>
        <v>0</v>
      </c>
      <c r="F181" s="413"/>
      <c r="G181" s="414" t="str">
        <f t="shared" si="42"/>
        <v xml:space="preserve">   Wochenende</v>
      </c>
      <c r="H181" s="97"/>
      <c r="I181" s="108"/>
      <c r="J181" s="97"/>
      <c r="K181" s="443"/>
      <c r="L181" s="144">
        <f t="shared" si="33"/>
        <v>0</v>
      </c>
      <c r="M181" s="140">
        <f t="shared" si="43"/>
        <v>72</v>
      </c>
      <c r="N181" s="48">
        <f t="shared" si="34"/>
        <v>1</v>
      </c>
      <c r="O181" s="598">
        <f t="shared" si="44"/>
        <v>0</v>
      </c>
      <c r="P181" s="598">
        <f t="shared" si="35"/>
        <v>0</v>
      </c>
      <c r="Q181" s="612">
        <f t="shared" si="36"/>
        <v>0</v>
      </c>
      <c r="R181" s="612">
        <f t="shared" si="45"/>
        <v>0</v>
      </c>
      <c r="S181" s="604">
        <f t="shared" si="46"/>
        <v>1</v>
      </c>
      <c r="T181" s="415">
        <f t="shared" si="37"/>
        <v>0</v>
      </c>
      <c r="U181" s="605">
        <f t="shared" si="38"/>
        <v>1</v>
      </c>
      <c r="V181" s="292">
        <f t="shared" si="39"/>
        <v>1</v>
      </c>
    </row>
    <row r="182" spans="1:22" x14ac:dyDescent="0.2">
      <c r="A182" s="629">
        <v>175</v>
      </c>
      <c r="B182" s="417">
        <f t="shared" si="47"/>
        <v>45467</v>
      </c>
      <c r="C182" s="418">
        <f t="shared" si="40"/>
        <v>45467</v>
      </c>
      <c r="D182" s="412">
        <f t="shared" si="41"/>
        <v>1</v>
      </c>
      <c r="E182" s="140">
        <f t="shared" si="32"/>
        <v>8.4</v>
      </c>
      <c r="F182" s="413"/>
      <c r="G182" s="414" t="str">
        <f t="shared" si="42"/>
        <v xml:space="preserve">   Arbeitstag</v>
      </c>
      <c r="H182" s="97"/>
      <c r="I182" s="108"/>
      <c r="J182" s="97"/>
      <c r="K182" s="443"/>
      <c r="L182" s="144">
        <f t="shared" si="33"/>
        <v>0</v>
      </c>
      <c r="M182" s="140">
        <f t="shared" si="43"/>
        <v>72</v>
      </c>
      <c r="N182" s="48">
        <f t="shared" si="34"/>
        <v>1</v>
      </c>
      <c r="O182" s="598">
        <f t="shared" si="44"/>
        <v>0</v>
      </c>
      <c r="P182" s="598">
        <f t="shared" si="35"/>
        <v>0</v>
      </c>
      <c r="Q182" s="612">
        <f t="shared" si="36"/>
        <v>8.4</v>
      </c>
      <c r="R182" s="612">
        <f t="shared" si="45"/>
        <v>8.4</v>
      </c>
      <c r="S182" s="604">
        <f t="shared" si="46"/>
        <v>0</v>
      </c>
      <c r="T182" s="415">
        <f t="shared" si="37"/>
        <v>0</v>
      </c>
      <c r="U182" s="605">
        <f t="shared" si="38"/>
        <v>1</v>
      </c>
      <c r="V182" s="292">
        <f t="shared" si="39"/>
        <v>1</v>
      </c>
    </row>
    <row r="183" spans="1:22" x14ac:dyDescent="0.2">
      <c r="A183" s="629">
        <v>176</v>
      </c>
      <c r="B183" s="417">
        <f t="shared" si="47"/>
        <v>45468</v>
      </c>
      <c r="C183" s="418">
        <f t="shared" si="40"/>
        <v>45468</v>
      </c>
      <c r="D183" s="412">
        <f t="shared" si="41"/>
        <v>2</v>
      </c>
      <c r="E183" s="140">
        <f t="shared" si="32"/>
        <v>8.4</v>
      </c>
      <c r="F183" s="413"/>
      <c r="G183" s="414" t="str">
        <f t="shared" si="42"/>
        <v xml:space="preserve">   Arbeitstag</v>
      </c>
      <c r="H183" s="97"/>
      <c r="I183" s="108"/>
      <c r="J183" s="97"/>
      <c r="K183" s="443"/>
      <c r="L183" s="144">
        <f t="shared" si="33"/>
        <v>0</v>
      </c>
      <c r="M183" s="140">
        <f t="shared" si="43"/>
        <v>72</v>
      </c>
      <c r="N183" s="48">
        <f t="shared" si="34"/>
        <v>1</v>
      </c>
      <c r="O183" s="598">
        <f t="shared" si="44"/>
        <v>0</v>
      </c>
      <c r="P183" s="598">
        <f t="shared" si="35"/>
        <v>0</v>
      </c>
      <c r="Q183" s="612">
        <f t="shared" si="36"/>
        <v>8.4</v>
      </c>
      <c r="R183" s="612">
        <f t="shared" si="45"/>
        <v>8.4</v>
      </c>
      <c r="S183" s="604">
        <f t="shared" si="46"/>
        <v>0</v>
      </c>
      <c r="T183" s="415">
        <f t="shared" si="37"/>
        <v>0</v>
      </c>
      <c r="U183" s="605">
        <f t="shared" si="38"/>
        <v>1</v>
      </c>
      <c r="V183" s="292">
        <f t="shared" si="39"/>
        <v>1</v>
      </c>
    </row>
    <row r="184" spans="1:22" x14ac:dyDescent="0.2">
      <c r="A184" s="629">
        <v>177</v>
      </c>
      <c r="B184" s="417">
        <f t="shared" si="47"/>
        <v>45469</v>
      </c>
      <c r="C184" s="418">
        <f t="shared" si="40"/>
        <v>45469</v>
      </c>
      <c r="D184" s="412">
        <f t="shared" si="41"/>
        <v>3</v>
      </c>
      <c r="E184" s="140">
        <f t="shared" si="32"/>
        <v>8.4</v>
      </c>
      <c r="F184" s="413"/>
      <c r="G184" s="414" t="str">
        <f t="shared" si="42"/>
        <v xml:space="preserve">   Arbeitstag</v>
      </c>
      <c r="H184" s="97"/>
      <c r="I184" s="108"/>
      <c r="J184" s="97"/>
      <c r="K184" s="443"/>
      <c r="L184" s="144">
        <f t="shared" si="33"/>
        <v>0</v>
      </c>
      <c r="M184" s="140">
        <f t="shared" si="43"/>
        <v>72</v>
      </c>
      <c r="N184" s="48">
        <f t="shared" si="34"/>
        <v>1</v>
      </c>
      <c r="O184" s="598">
        <f t="shared" si="44"/>
        <v>0</v>
      </c>
      <c r="P184" s="598">
        <f t="shared" si="35"/>
        <v>0</v>
      </c>
      <c r="Q184" s="612">
        <f t="shared" si="36"/>
        <v>8.4</v>
      </c>
      <c r="R184" s="612">
        <f t="shared" si="45"/>
        <v>8.4</v>
      </c>
      <c r="S184" s="604">
        <f t="shared" si="46"/>
        <v>0</v>
      </c>
      <c r="T184" s="415">
        <f t="shared" si="37"/>
        <v>0</v>
      </c>
      <c r="U184" s="605">
        <f t="shared" si="38"/>
        <v>1</v>
      </c>
      <c r="V184" s="292">
        <f t="shared" si="39"/>
        <v>1</v>
      </c>
    </row>
    <row r="185" spans="1:22" x14ac:dyDescent="0.2">
      <c r="A185" s="629">
        <v>178</v>
      </c>
      <c r="B185" s="417">
        <f t="shared" si="47"/>
        <v>45470</v>
      </c>
      <c r="C185" s="418">
        <f t="shared" si="40"/>
        <v>45470</v>
      </c>
      <c r="D185" s="412">
        <f t="shared" si="41"/>
        <v>4</v>
      </c>
      <c r="E185" s="140">
        <f t="shared" si="32"/>
        <v>8.4</v>
      </c>
      <c r="F185" s="413"/>
      <c r="G185" s="414" t="str">
        <f t="shared" si="42"/>
        <v xml:space="preserve">   Arbeitstag</v>
      </c>
      <c r="H185" s="97"/>
      <c r="I185" s="108"/>
      <c r="J185" s="97"/>
      <c r="K185" s="443"/>
      <c r="L185" s="144">
        <f t="shared" si="33"/>
        <v>0</v>
      </c>
      <c r="M185" s="140">
        <f t="shared" si="43"/>
        <v>72</v>
      </c>
      <c r="N185" s="48">
        <f t="shared" si="34"/>
        <v>1</v>
      </c>
      <c r="O185" s="598">
        <f t="shared" si="44"/>
        <v>0</v>
      </c>
      <c r="P185" s="598">
        <f t="shared" si="35"/>
        <v>0</v>
      </c>
      <c r="Q185" s="612">
        <f t="shared" si="36"/>
        <v>8.4</v>
      </c>
      <c r="R185" s="612">
        <f t="shared" si="45"/>
        <v>8.4</v>
      </c>
      <c r="S185" s="604">
        <f t="shared" si="46"/>
        <v>0</v>
      </c>
      <c r="T185" s="415">
        <f t="shared" si="37"/>
        <v>0</v>
      </c>
      <c r="U185" s="605">
        <f t="shared" si="38"/>
        <v>1</v>
      </c>
      <c r="V185" s="292">
        <f t="shared" si="39"/>
        <v>1</v>
      </c>
    </row>
    <row r="186" spans="1:22" x14ac:dyDescent="0.2">
      <c r="A186" s="629">
        <v>179</v>
      </c>
      <c r="B186" s="417">
        <f t="shared" si="47"/>
        <v>45471</v>
      </c>
      <c r="C186" s="418">
        <f t="shared" si="40"/>
        <v>45471</v>
      </c>
      <c r="D186" s="412">
        <f t="shared" si="41"/>
        <v>5</v>
      </c>
      <c r="E186" s="140">
        <f t="shared" si="32"/>
        <v>8.4</v>
      </c>
      <c r="F186" s="413"/>
      <c r="G186" s="414" t="str">
        <f t="shared" si="42"/>
        <v xml:space="preserve">   Arbeitstag</v>
      </c>
      <c r="H186" s="97"/>
      <c r="I186" s="108"/>
      <c r="J186" s="97"/>
      <c r="K186" s="443"/>
      <c r="L186" s="144">
        <f t="shared" si="33"/>
        <v>0</v>
      </c>
      <c r="M186" s="140">
        <f t="shared" si="43"/>
        <v>72</v>
      </c>
      <c r="N186" s="48">
        <f t="shared" si="34"/>
        <v>1</v>
      </c>
      <c r="O186" s="598">
        <f t="shared" si="44"/>
        <v>0</v>
      </c>
      <c r="P186" s="598">
        <f t="shared" si="35"/>
        <v>0</v>
      </c>
      <c r="Q186" s="612">
        <f t="shared" si="36"/>
        <v>8.4</v>
      </c>
      <c r="R186" s="612">
        <f t="shared" si="45"/>
        <v>8.4</v>
      </c>
      <c r="S186" s="604">
        <f t="shared" si="46"/>
        <v>0</v>
      </c>
      <c r="T186" s="415">
        <f t="shared" si="37"/>
        <v>0</v>
      </c>
      <c r="U186" s="605">
        <f t="shared" si="38"/>
        <v>1</v>
      </c>
      <c r="V186" s="292">
        <f t="shared" si="39"/>
        <v>1</v>
      </c>
    </row>
    <row r="187" spans="1:22" x14ac:dyDescent="0.2">
      <c r="A187" s="629">
        <v>180</v>
      </c>
      <c r="B187" s="417">
        <f t="shared" si="47"/>
        <v>45472</v>
      </c>
      <c r="C187" s="418">
        <f t="shared" si="40"/>
        <v>45472</v>
      </c>
      <c r="D187" s="412">
        <f t="shared" si="41"/>
        <v>6</v>
      </c>
      <c r="E187" s="140">
        <f t="shared" si="32"/>
        <v>0</v>
      </c>
      <c r="F187" s="413"/>
      <c r="G187" s="414" t="str">
        <f t="shared" si="42"/>
        <v xml:space="preserve">   Wochenende</v>
      </c>
      <c r="H187" s="97"/>
      <c r="I187" s="108"/>
      <c r="J187" s="97"/>
      <c r="K187" s="443"/>
      <c r="L187" s="144">
        <f t="shared" si="33"/>
        <v>0</v>
      </c>
      <c r="M187" s="140">
        <f t="shared" si="43"/>
        <v>72</v>
      </c>
      <c r="N187" s="48">
        <f t="shared" si="34"/>
        <v>1</v>
      </c>
      <c r="O187" s="598">
        <f t="shared" si="44"/>
        <v>0</v>
      </c>
      <c r="P187" s="598">
        <f t="shared" si="35"/>
        <v>0</v>
      </c>
      <c r="Q187" s="612">
        <f t="shared" si="36"/>
        <v>0</v>
      </c>
      <c r="R187" s="612">
        <f t="shared" si="45"/>
        <v>0</v>
      </c>
      <c r="S187" s="604">
        <f t="shared" si="46"/>
        <v>1</v>
      </c>
      <c r="T187" s="415">
        <f t="shared" si="37"/>
        <v>0</v>
      </c>
      <c r="U187" s="605">
        <f t="shared" si="38"/>
        <v>1</v>
      </c>
      <c r="V187" s="292">
        <f t="shared" si="39"/>
        <v>1</v>
      </c>
    </row>
    <row r="188" spans="1:22" x14ac:dyDescent="0.2">
      <c r="A188" s="629">
        <v>181</v>
      </c>
      <c r="B188" s="417">
        <f t="shared" si="47"/>
        <v>45473</v>
      </c>
      <c r="C188" s="418">
        <f t="shared" si="40"/>
        <v>45473</v>
      </c>
      <c r="D188" s="412">
        <f t="shared" si="41"/>
        <v>7</v>
      </c>
      <c r="E188" s="140">
        <f t="shared" si="32"/>
        <v>0</v>
      </c>
      <c r="F188" s="413"/>
      <c r="G188" s="414" t="str">
        <f t="shared" si="42"/>
        <v xml:space="preserve">   Wochenende</v>
      </c>
      <c r="H188" s="97"/>
      <c r="I188" s="108"/>
      <c r="J188" s="97"/>
      <c r="K188" s="443"/>
      <c r="L188" s="144">
        <f t="shared" si="33"/>
        <v>0</v>
      </c>
      <c r="M188" s="140">
        <f t="shared" si="43"/>
        <v>72</v>
      </c>
      <c r="N188" s="48">
        <f t="shared" si="34"/>
        <v>1</v>
      </c>
      <c r="O188" s="598">
        <f t="shared" si="44"/>
        <v>0</v>
      </c>
      <c r="P188" s="598">
        <f t="shared" si="35"/>
        <v>0</v>
      </c>
      <c r="Q188" s="612">
        <f t="shared" si="36"/>
        <v>0</v>
      </c>
      <c r="R188" s="612">
        <f t="shared" si="45"/>
        <v>0</v>
      </c>
      <c r="S188" s="604">
        <f t="shared" si="46"/>
        <v>1</v>
      </c>
      <c r="T188" s="415">
        <f t="shared" si="37"/>
        <v>0</v>
      </c>
      <c r="U188" s="605">
        <f t="shared" si="38"/>
        <v>1</v>
      </c>
      <c r="V188" s="292">
        <f t="shared" si="39"/>
        <v>1</v>
      </c>
    </row>
    <row r="189" spans="1:22" x14ac:dyDescent="0.2">
      <c r="A189" s="629">
        <v>182</v>
      </c>
      <c r="B189" s="417">
        <f t="shared" si="47"/>
        <v>45474</v>
      </c>
      <c r="C189" s="418">
        <f t="shared" si="40"/>
        <v>45474</v>
      </c>
      <c r="D189" s="412">
        <f t="shared" si="41"/>
        <v>1</v>
      </c>
      <c r="E189" s="140">
        <f t="shared" si="32"/>
        <v>8.4</v>
      </c>
      <c r="F189" s="413"/>
      <c r="G189" s="414" t="str">
        <f t="shared" si="42"/>
        <v xml:space="preserve">   Arbeitstag</v>
      </c>
      <c r="H189" s="97"/>
      <c r="I189" s="108"/>
      <c r="J189" s="97"/>
      <c r="K189" s="443"/>
      <c r="L189" s="144">
        <f t="shared" si="33"/>
        <v>0</v>
      </c>
      <c r="M189" s="140">
        <f t="shared" si="43"/>
        <v>72</v>
      </c>
      <c r="N189" s="48">
        <f t="shared" si="34"/>
        <v>1</v>
      </c>
      <c r="O189" s="598">
        <f t="shared" si="44"/>
        <v>0</v>
      </c>
      <c r="P189" s="598">
        <f t="shared" si="35"/>
        <v>0</v>
      </c>
      <c r="Q189" s="612">
        <f t="shared" si="36"/>
        <v>8.4</v>
      </c>
      <c r="R189" s="612">
        <f t="shared" si="45"/>
        <v>8.4</v>
      </c>
      <c r="S189" s="604">
        <f t="shared" si="46"/>
        <v>0</v>
      </c>
      <c r="T189" s="415">
        <f t="shared" si="37"/>
        <v>0</v>
      </c>
      <c r="U189" s="605">
        <f t="shared" si="38"/>
        <v>1</v>
      </c>
      <c r="V189" s="292">
        <f t="shared" si="39"/>
        <v>1</v>
      </c>
    </row>
    <row r="190" spans="1:22" x14ac:dyDescent="0.2">
      <c r="A190" s="629">
        <v>183</v>
      </c>
      <c r="B190" s="417">
        <f t="shared" si="47"/>
        <v>45475</v>
      </c>
      <c r="C190" s="418">
        <f t="shared" si="40"/>
        <v>45475</v>
      </c>
      <c r="D190" s="412">
        <f t="shared" si="41"/>
        <v>2</v>
      </c>
      <c r="E190" s="140">
        <f t="shared" si="32"/>
        <v>8.4</v>
      </c>
      <c r="F190" s="413"/>
      <c r="G190" s="414" t="str">
        <f t="shared" si="42"/>
        <v xml:space="preserve">   Arbeitstag</v>
      </c>
      <c r="H190" s="97"/>
      <c r="I190" s="108"/>
      <c r="J190" s="97"/>
      <c r="K190" s="443"/>
      <c r="L190" s="144">
        <f t="shared" si="33"/>
        <v>0</v>
      </c>
      <c r="M190" s="140">
        <f t="shared" si="43"/>
        <v>72</v>
      </c>
      <c r="N190" s="48">
        <f t="shared" si="34"/>
        <v>1</v>
      </c>
      <c r="O190" s="598">
        <f t="shared" si="44"/>
        <v>0</v>
      </c>
      <c r="P190" s="598">
        <f t="shared" si="35"/>
        <v>0</v>
      </c>
      <c r="Q190" s="612">
        <f t="shared" si="36"/>
        <v>8.4</v>
      </c>
      <c r="R190" s="612">
        <f t="shared" si="45"/>
        <v>8.4</v>
      </c>
      <c r="S190" s="604">
        <f t="shared" si="46"/>
        <v>0</v>
      </c>
      <c r="T190" s="415">
        <f t="shared" si="37"/>
        <v>0</v>
      </c>
      <c r="U190" s="605">
        <f t="shared" si="38"/>
        <v>1</v>
      </c>
      <c r="V190" s="292">
        <f t="shared" si="39"/>
        <v>1</v>
      </c>
    </row>
    <row r="191" spans="1:22" x14ac:dyDescent="0.2">
      <c r="A191" s="629">
        <v>184</v>
      </c>
      <c r="B191" s="417">
        <f t="shared" si="47"/>
        <v>45476</v>
      </c>
      <c r="C191" s="418">
        <f t="shared" si="40"/>
        <v>45476</v>
      </c>
      <c r="D191" s="412">
        <f t="shared" si="41"/>
        <v>3</v>
      </c>
      <c r="E191" s="140">
        <f t="shared" si="32"/>
        <v>8.4</v>
      </c>
      <c r="F191" s="413"/>
      <c r="G191" s="414" t="str">
        <f t="shared" si="42"/>
        <v xml:space="preserve">   Arbeitstag</v>
      </c>
      <c r="H191" s="97"/>
      <c r="I191" s="108"/>
      <c r="J191" s="97"/>
      <c r="K191" s="443"/>
      <c r="L191" s="144">
        <f t="shared" si="33"/>
        <v>0</v>
      </c>
      <c r="M191" s="140">
        <f t="shared" si="43"/>
        <v>72</v>
      </c>
      <c r="N191" s="48">
        <f t="shared" si="34"/>
        <v>1</v>
      </c>
      <c r="O191" s="598">
        <f t="shared" si="44"/>
        <v>0</v>
      </c>
      <c r="P191" s="598">
        <f t="shared" si="35"/>
        <v>0</v>
      </c>
      <c r="Q191" s="612">
        <f t="shared" si="36"/>
        <v>8.4</v>
      </c>
      <c r="R191" s="612">
        <f t="shared" si="45"/>
        <v>8.4</v>
      </c>
      <c r="S191" s="604">
        <f t="shared" si="46"/>
        <v>0</v>
      </c>
      <c r="T191" s="415">
        <f t="shared" si="37"/>
        <v>0</v>
      </c>
      <c r="U191" s="605">
        <f t="shared" si="38"/>
        <v>1</v>
      </c>
      <c r="V191" s="292">
        <f t="shared" si="39"/>
        <v>1</v>
      </c>
    </row>
    <row r="192" spans="1:22" x14ac:dyDescent="0.2">
      <c r="A192" s="629">
        <v>185</v>
      </c>
      <c r="B192" s="417">
        <f t="shared" si="47"/>
        <v>45477</v>
      </c>
      <c r="C192" s="418">
        <f t="shared" si="40"/>
        <v>45477</v>
      </c>
      <c r="D192" s="412">
        <f t="shared" si="41"/>
        <v>4</v>
      </c>
      <c r="E192" s="140">
        <f t="shared" si="32"/>
        <v>8.4</v>
      </c>
      <c r="F192" s="413"/>
      <c r="G192" s="414" t="str">
        <f t="shared" si="42"/>
        <v xml:space="preserve">   Arbeitstag</v>
      </c>
      <c r="H192" s="97"/>
      <c r="I192" s="108"/>
      <c r="J192" s="97"/>
      <c r="K192" s="443"/>
      <c r="L192" s="144">
        <f t="shared" si="33"/>
        <v>0</v>
      </c>
      <c r="M192" s="140">
        <f t="shared" si="43"/>
        <v>72</v>
      </c>
      <c r="N192" s="48">
        <f t="shared" si="34"/>
        <v>1</v>
      </c>
      <c r="O192" s="598">
        <f t="shared" si="44"/>
        <v>0</v>
      </c>
      <c r="P192" s="598">
        <f t="shared" si="35"/>
        <v>0</v>
      </c>
      <c r="Q192" s="612">
        <f t="shared" si="36"/>
        <v>8.4</v>
      </c>
      <c r="R192" s="612">
        <f t="shared" si="45"/>
        <v>8.4</v>
      </c>
      <c r="S192" s="604">
        <f t="shared" si="46"/>
        <v>0</v>
      </c>
      <c r="T192" s="415">
        <f t="shared" si="37"/>
        <v>0</v>
      </c>
      <c r="U192" s="605">
        <f t="shared" si="38"/>
        <v>1</v>
      </c>
      <c r="V192" s="292">
        <f t="shared" si="39"/>
        <v>1</v>
      </c>
    </row>
    <row r="193" spans="1:22" x14ac:dyDescent="0.2">
      <c r="A193" s="629">
        <v>186</v>
      </c>
      <c r="B193" s="417">
        <f t="shared" si="47"/>
        <v>45478</v>
      </c>
      <c r="C193" s="418">
        <f t="shared" si="40"/>
        <v>45478</v>
      </c>
      <c r="D193" s="412">
        <f t="shared" si="41"/>
        <v>5</v>
      </c>
      <c r="E193" s="140">
        <f t="shared" si="32"/>
        <v>8.4</v>
      </c>
      <c r="F193" s="413"/>
      <c r="G193" s="414" t="str">
        <f t="shared" si="42"/>
        <v xml:space="preserve">   Arbeitstag</v>
      </c>
      <c r="H193" s="97"/>
      <c r="I193" s="108"/>
      <c r="J193" s="97"/>
      <c r="K193" s="443"/>
      <c r="L193" s="144">
        <f t="shared" si="33"/>
        <v>0</v>
      </c>
      <c r="M193" s="140">
        <f t="shared" si="43"/>
        <v>72</v>
      </c>
      <c r="N193" s="48">
        <f t="shared" si="34"/>
        <v>1</v>
      </c>
      <c r="O193" s="598">
        <f t="shared" si="44"/>
        <v>0</v>
      </c>
      <c r="P193" s="598">
        <f t="shared" si="35"/>
        <v>0</v>
      </c>
      <c r="Q193" s="612">
        <f t="shared" si="36"/>
        <v>8.4</v>
      </c>
      <c r="R193" s="612">
        <f t="shared" si="45"/>
        <v>8.4</v>
      </c>
      <c r="S193" s="604">
        <f t="shared" si="46"/>
        <v>0</v>
      </c>
      <c r="T193" s="415">
        <f t="shared" si="37"/>
        <v>0</v>
      </c>
      <c r="U193" s="605">
        <f t="shared" si="38"/>
        <v>1</v>
      </c>
      <c r="V193" s="292">
        <f t="shared" si="39"/>
        <v>1</v>
      </c>
    </row>
    <row r="194" spans="1:22" x14ac:dyDescent="0.2">
      <c r="A194" s="629">
        <v>187</v>
      </c>
      <c r="B194" s="417">
        <f t="shared" si="47"/>
        <v>45479</v>
      </c>
      <c r="C194" s="418">
        <f t="shared" si="40"/>
        <v>45479</v>
      </c>
      <c r="D194" s="412">
        <f t="shared" si="41"/>
        <v>6</v>
      </c>
      <c r="E194" s="140">
        <f t="shared" si="32"/>
        <v>0</v>
      </c>
      <c r="F194" s="413"/>
      <c r="G194" s="414" t="str">
        <f t="shared" si="42"/>
        <v xml:space="preserve">   Wochenende</v>
      </c>
      <c r="H194" s="97"/>
      <c r="I194" s="108"/>
      <c r="J194" s="97"/>
      <c r="K194" s="443"/>
      <c r="L194" s="144">
        <f t="shared" si="33"/>
        <v>0</v>
      </c>
      <c r="M194" s="140">
        <f t="shared" si="43"/>
        <v>72</v>
      </c>
      <c r="N194" s="48">
        <f t="shared" si="34"/>
        <v>1</v>
      </c>
      <c r="O194" s="598">
        <f t="shared" si="44"/>
        <v>0</v>
      </c>
      <c r="P194" s="598">
        <f t="shared" si="35"/>
        <v>0</v>
      </c>
      <c r="Q194" s="612">
        <f t="shared" si="36"/>
        <v>0</v>
      </c>
      <c r="R194" s="612">
        <f t="shared" si="45"/>
        <v>0</v>
      </c>
      <c r="S194" s="604">
        <f t="shared" si="46"/>
        <v>1</v>
      </c>
      <c r="T194" s="415">
        <f t="shared" si="37"/>
        <v>0</v>
      </c>
      <c r="U194" s="605">
        <f t="shared" si="38"/>
        <v>1</v>
      </c>
      <c r="V194" s="292">
        <f t="shared" si="39"/>
        <v>1</v>
      </c>
    </row>
    <row r="195" spans="1:22" x14ac:dyDescent="0.2">
      <c r="A195" s="629">
        <v>188</v>
      </c>
      <c r="B195" s="417">
        <f t="shared" si="47"/>
        <v>45480</v>
      </c>
      <c r="C195" s="418">
        <f t="shared" si="40"/>
        <v>45480</v>
      </c>
      <c r="D195" s="412">
        <f t="shared" si="41"/>
        <v>7</v>
      </c>
      <c r="E195" s="140">
        <f t="shared" si="32"/>
        <v>0</v>
      </c>
      <c r="F195" s="413"/>
      <c r="G195" s="414" t="str">
        <f t="shared" si="42"/>
        <v xml:space="preserve">   Wochenende</v>
      </c>
      <c r="H195" s="97"/>
      <c r="I195" s="108"/>
      <c r="J195" s="97"/>
      <c r="K195" s="443"/>
      <c r="L195" s="144">
        <f t="shared" si="33"/>
        <v>0</v>
      </c>
      <c r="M195" s="140">
        <f t="shared" si="43"/>
        <v>72</v>
      </c>
      <c r="N195" s="48">
        <f t="shared" si="34"/>
        <v>1</v>
      </c>
      <c r="O195" s="598">
        <f t="shared" si="44"/>
        <v>0</v>
      </c>
      <c r="P195" s="598">
        <f t="shared" si="35"/>
        <v>0</v>
      </c>
      <c r="Q195" s="612">
        <f t="shared" si="36"/>
        <v>0</v>
      </c>
      <c r="R195" s="612">
        <f t="shared" si="45"/>
        <v>0</v>
      </c>
      <c r="S195" s="604">
        <f t="shared" si="46"/>
        <v>1</v>
      </c>
      <c r="T195" s="415">
        <f t="shared" si="37"/>
        <v>0</v>
      </c>
      <c r="U195" s="605">
        <f t="shared" si="38"/>
        <v>1</v>
      </c>
      <c r="V195" s="292">
        <f t="shared" si="39"/>
        <v>1</v>
      </c>
    </row>
    <row r="196" spans="1:22" x14ac:dyDescent="0.2">
      <c r="A196" s="629">
        <v>189</v>
      </c>
      <c r="B196" s="417">
        <f t="shared" si="47"/>
        <v>45481</v>
      </c>
      <c r="C196" s="418">
        <f t="shared" si="40"/>
        <v>45481</v>
      </c>
      <c r="D196" s="412">
        <f t="shared" si="41"/>
        <v>1</v>
      </c>
      <c r="E196" s="140">
        <f t="shared" si="32"/>
        <v>8.4</v>
      </c>
      <c r="F196" s="413"/>
      <c r="G196" s="414" t="str">
        <f t="shared" si="42"/>
        <v xml:space="preserve">   Arbeitstag</v>
      </c>
      <c r="H196" s="97"/>
      <c r="I196" s="108"/>
      <c r="J196" s="97"/>
      <c r="K196" s="443"/>
      <c r="L196" s="144">
        <f t="shared" si="33"/>
        <v>0</v>
      </c>
      <c r="M196" s="140">
        <f t="shared" si="43"/>
        <v>72</v>
      </c>
      <c r="N196" s="48">
        <f t="shared" si="34"/>
        <v>1</v>
      </c>
      <c r="O196" s="598">
        <f t="shared" si="44"/>
        <v>0</v>
      </c>
      <c r="P196" s="598">
        <f t="shared" si="35"/>
        <v>0</v>
      </c>
      <c r="Q196" s="612">
        <f t="shared" si="36"/>
        <v>8.4</v>
      </c>
      <c r="R196" s="612">
        <f t="shared" si="45"/>
        <v>8.4</v>
      </c>
      <c r="S196" s="604">
        <f t="shared" si="46"/>
        <v>0</v>
      </c>
      <c r="T196" s="415">
        <f t="shared" si="37"/>
        <v>0</v>
      </c>
      <c r="U196" s="605">
        <f t="shared" si="38"/>
        <v>1</v>
      </c>
      <c r="V196" s="292">
        <f t="shared" si="39"/>
        <v>1</v>
      </c>
    </row>
    <row r="197" spans="1:22" x14ac:dyDescent="0.2">
      <c r="A197" s="629">
        <v>190</v>
      </c>
      <c r="B197" s="417">
        <f t="shared" si="47"/>
        <v>45482</v>
      </c>
      <c r="C197" s="418">
        <f t="shared" si="40"/>
        <v>45482</v>
      </c>
      <c r="D197" s="412">
        <f t="shared" si="41"/>
        <v>2</v>
      </c>
      <c r="E197" s="140">
        <f t="shared" si="32"/>
        <v>8.4</v>
      </c>
      <c r="F197" s="413"/>
      <c r="G197" s="414" t="str">
        <f t="shared" si="42"/>
        <v xml:space="preserve">   Arbeitstag</v>
      </c>
      <c r="H197" s="97"/>
      <c r="I197" s="108"/>
      <c r="J197" s="97"/>
      <c r="K197" s="443"/>
      <c r="L197" s="144">
        <f t="shared" si="33"/>
        <v>0</v>
      </c>
      <c r="M197" s="140">
        <f t="shared" si="43"/>
        <v>72</v>
      </c>
      <c r="N197" s="48">
        <f t="shared" si="34"/>
        <v>1</v>
      </c>
      <c r="O197" s="598">
        <f t="shared" si="44"/>
        <v>0</v>
      </c>
      <c r="P197" s="598">
        <f t="shared" si="35"/>
        <v>0</v>
      </c>
      <c r="Q197" s="612">
        <f t="shared" si="36"/>
        <v>8.4</v>
      </c>
      <c r="R197" s="612">
        <f t="shared" si="45"/>
        <v>8.4</v>
      </c>
      <c r="S197" s="604">
        <f t="shared" si="46"/>
        <v>0</v>
      </c>
      <c r="T197" s="415">
        <f t="shared" si="37"/>
        <v>0</v>
      </c>
      <c r="U197" s="605">
        <f t="shared" si="38"/>
        <v>1</v>
      </c>
      <c r="V197" s="292">
        <f t="shared" si="39"/>
        <v>1</v>
      </c>
    </row>
    <row r="198" spans="1:22" x14ac:dyDescent="0.2">
      <c r="A198" s="629">
        <v>191</v>
      </c>
      <c r="B198" s="417">
        <f t="shared" si="47"/>
        <v>45483</v>
      </c>
      <c r="C198" s="418">
        <f t="shared" si="40"/>
        <v>45483</v>
      </c>
      <c r="D198" s="412">
        <f t="shared" si="41"/>
        <v>3</v>
      </c>
      <c r="E198" s="140">
        <f t="shared" si="32"/>
        <v>8.4</v>
      </c>
      <c r="F198" s="413"/>
      <c r="G198" s="414" t="str">
        <f t="shared" si="42"/>
        <v xml:space="preserve">   Arbeitstag</v>
      </c>
      <c r="H198" s="97"/>
      <c r="I198" s="108"/>
      <c r="J198" s="97"/>
      <c r="K198" s="443"/>
      <c r="L198" s="144">
        <f t="shared" si="33"/>
        <v>0</v>
      </c>
      <c r="M198" s="140">
        <f t="shared" si="43"/>
        <v>72</v>
      </c>
      <c r="N198" s="48">
        <f t="shared" si="34"/>
        <v>1</v>
      </c>
      <c r="O198" s="598">
        <f t="shared" si="44"/>
        <v>0</v>
      </c>
      <c r="P198" s="598">
        <f t="shared" si="35"/>
        <v>0</v>
      </c>
      <c r="Q198" s="612">
        <f t="shared" si="36"/>
        <v>8.4</v>
      </c>
      <c r="R198" s="612">
        <f t="shared" si="45"/>
        <v>8.4</v>
      </c>
      <c r="S198" s="604">
        <f t="shared" si="46"/>
        <v>0</v>
      </c>
      <c r="T198" s="415">
        <f t="shared" si="37"/>
        <v>0</v>
      </c>
      <c r="U198" s="605">
        <f t="shared" si="38"/>
        <v>1</v>
      </c>
      <c r="V198" s="292">
        <f t="shared" si="39"/>
        <v>1</v>
      </c>
    </row>
    <row r="199" spans="1:22" x14ac:dyDescent="0.2">
      <c r="A199" s="629">
        <v>192</v>
      </c>
      <c r="B199" s="417">
        <f t="shared" si="47"/>
        <v>45484</v>
      </c>
      <c r="C199" s="418">
        <f t="shared" si="40"/>
        <v>45484</v>
      </c>
      <c r="D199" s="412">
        <f t="shared" si="41"/>
        <v>4</v>
      </c>
      <c r="E199" s="140">
        <f t="shared" ref="E199:E262" si="48">IF(G199="   Wochenende",0,IF(G199="   Arbeitstag",HT_NAZ,IF(ISBLANK(F199),HT_NAZ-T199,F199)))</f>
        <v>8.4</v>
      </c>
      <c r="F199" s="413"/>
      <c r="G199" s="414" t="str">
        <f t="shared" si="42"/>
        <v xml:space="preserve">   Arbeitstag</v>
      </c>
      <c r="H199" s="97"/>
      <c r="I199" s="108"/>
      <c r="J199" s="97"/>
      <c r="K199" s="443"/>
      <c r="L199" s="144">
        <f t="shared" ref="L199:L262" si="49">(HT_NAZ-E199)*(D199&lt;6)+K199</f>
        <v>0</v>
      </c>
      <c r="M199" s="140">
        <f t="shared" si="43"/>
        <v>72</v>
      </c>
      <c r="N199" s="48">
        <f t="shared" ref="N199:N262" si="50">VLOOKUP(B199,BGhelp,2)/100</f>
        <v>1</v>
      </c>
      <c r="O199" s="598">
        <f t="shared" si="44"/>
        <v>0</v>
      </c>
      <c r="P199" s="598">
        <f t="shared" ref="P199:P262" si="51">IF(L199=0,0,(HT_NAZ-F199)*N199-Q199)</f>
        <v>0</v>
      </c>
      <c r="Q199" s="612">
        <f t="shared" ref="Q199:Q262" si="52">INDEX(Raz,U199,D199+2)</f>
        <v>8.4</v>
      </c>
      <c r="R199" s="612">
        <f t="shared" si="45"/>
        <v>8.4</v>
      </c>
      <c r="S199" s="604">
        <f t="shared" si="46"/>
        <v>0</v>
      </c>
      <c r="T199" s="415">
        <f t="shared" ref="T199:T262" si="53">IF(AND(BezCode2=1,OR(G199=INDEX(LocFT,1,2),G199=INDEX(LocFT,2,2))),HT_NAZ/2,
IF(AND(BezCode2=2,G199=INDEX(LocFT,3,2)),HT_NAZ,0))</f>
        <v>0</v>
      </c>
      <c r="U199" s="605">
        <f t="shared" ref="U199:U262" si="54">VLOOKUP(B199,BGhelp,3)</f>
        <v>1</v>
      </c>
      <c r="V199" s="292">
        <f t="shared" ref="V199:V262" si="55">ABS(Q199&lt;=HT_NAZ)</f>
        <v>1</v>
      </c>
    </row>
    <row r="200" spans="1:22" x14ac:dyDescent="0.2">
      <c r="A200" s="629">
        <v>193</v>
      </c>
      <c r="B200" s="417">
        <f t="shared" si="47"/>
        <v>45485</v>
      </c>
      <c r="C200" s="418">
        <f t="shared" ref="C200:C263" si="56">B200</f>
        <v>45485</v>
      </c>
      <c r="D200" s="412">
        <f t="shared" ref="D200:D263" si="57">WEEKDAY(B200,2)</f>
        <v>5</v>
      </c>
      <c r="E200" s="140">
        <f t="shared" si="48"/>
        <v>8.4</v>
      </c>
      <c r="F200" s="413"/>
      <c r="G200" s="414" t="str">
        <f t="shared" ref="G200:G263" si="58">IF(ISBLANK(I200),IF(ISBLANK(H200),IF(D200&lt;6,"   Arbeitstag","   Wochenende"),H200),I200)</f>
        <v xml:space="preserve">   Arbeitstag</v>
      </c>
      <c r="H200" s="97"/>
      <c r="I200" s="108"/>
      <c r="J200" s="97"/>
      <c r="K200" s="443"/>
      <c r="L200" s="144">
        <f t="shared" si="49"/>
        <v>0</v>
      </c>
      <c r="M200" s="140">
        <f t="shared" ref="M200:M263" si="59">M199+L200</f>
        <v>72</v>
      </c>
      <c r="N200" s="48">
        <f t="shared" si="50"/>
        <v>1</v>
      </c>
      <c r="O200" s="598">
        <f t="shared" ref="O200:O263" si="60">ROUND(L200*N200,2)</f>
        <v>0</v>
      </c>
      <c r="P200" s="598">
        <f t="shared" si="51"/>
        <v>0</v>
      </c>
      <c r="Q200" s="612">
        <f t="shared" si="52"/>
        <v>8.4</v>
      </c>
      <c r="R200" s="612">
        <f t="shared" ref="R200:R263" si="61">MIN(Q200,F200)</f>
        <v>8.4</v>
      </c>
      <c r="S200" s="604">
        <f t="shared" ref="S200:S263" si="62">OR(E200=0,D200&gt;5)*1</f>
        <v>0</v>
      </c>
      <c r="T200" s="415">
        <f t="shared" si="53"/>
        <v>0</v>
      </c>
      <c r="U200" s="605">
        <f t="shared" si="54"/>
        <v>1</v>
      </c>
      <c r="V200" s="292">
        <f t="shared" si="55"/>
        <v>1</v>
      </c>
    </row>
    <row r="201" spans="1:22" x14ac:dyDescent="0.2">
      <c r="A201" s="629">
        <v>194</v>
      </c>
      <c r="B201" s="417">
        <f t="shared" ref="B201:B264" si="63">$B$7+A201</f>
        <v>45486</v>
      </c>
      <c r="C201" s="418">
        <f t="shared" si="56"/>
        <v>45486</v>
      </c>
      <c r="D201" s="412">
        <f t="shared" si="57"/>
        <v>6</v>
      </c>
      <c r="E201" s="140">
        <f t="shared" si="48"/>
        <v>0</v>
      </c>
      <c r="F201" s="413"/>
      <c r="G201" s="414" t="str">
        <f t="shared" si="58"/>
        <v xml:space="preserve">   Wochenende</v>
      </c>
      <c r="H201" s="97"/>
      <c r="I201" s="108"/>
      <c r="J201" s="97"/>
      <c r="K201" s="443"/>
      <c r="L201" s="144">
        <f t="shared" si="49"/>
        <v>0</v>
      </c>
      <c r="M201" s="140">
        <f t="shared" si="59"/>
        <v>72</v>
      </c>
      <c r="N201" s="48">
        <f t="shared" si="50"/>
        <v>1</v>
      </c>
      <c r="O201" s="598">
        <f t="shared" si="60"/>
        <v>0</v>
      </c>
      <c r="P201" s="598">
        <f t="shared" si="51"/>
        <v>0</v>
      </c>
      <c r="Q201" s="612">
        <f t="shared" si="52"/>
        <v>0</v>
      </c>
      <c r="R201" s="612">
        <f t="shared" si="61"/>
        <v>0</v>
      </c>
      <c r="S201" s="604">
        <f t="shared" si="62"/>
        <v>1</v>
      </c>
      <c r="T201" s="415">
        <f t="shared" si="53"/>
        <v>0</v>
      </c>
      <c r="U201" s="605">
        <f t="shared" si="54"/>
        <v>1</v>
      </c>
      <c r="V201" s="292">
        <f t="shared" si="55"/>
        <v>1</v>
      </c>
    </row>
    <row r="202" spans="1:22" x14ac:dyDescent="0.2">
      <c r="A202" s="629">
        <v>195</v>
      </c>
      <c r="B202" s="417">
        <f t="shared" si="63"/>
        <v>45487</v>
      </c>
      <c r="C202" s="418">
        <f t="shared" si="56"/>
        <v>45487</v>
      </c>
      <c r="D202" s="412">
        <f t="shared" si="57"/>
        <v>7</v>
      </c>
      <c r="E202" s="140">
        <f t="shared" si="48"/>
        <v>0</v>
      </c>
      <c r="F202" s="413"/>
      <c r="G202" s="414" t="str">
        <f t="shared" si="58"/>
        <v xml:space="preserve">   Wochenende</v>
      </c>
      <c r="H202" s="97"/>
      <c r="I202" s="108"/>
      <c r="J202" s="97"/>
      <c r="K202" s="443"/>
      <c r="L202" s="144">
        <f t="shared" si="49"/>
        <v>0</v>
      </c>
      <c r="M202" s="140">
        <f t="shared" si="59"/>
        <v>72</v>
      </c>
      <c r="N202" s="48">
        <f t="shared" si="50"/>
        <v>1</v>
      </c>
      <c r="O202" s="598">
        <f t="shared" si="60"/>
        <v>0</v>
      </c>
      <c r="P202" s="598">
        <f t="shared" si="51"/>
        <v>0</v>
      </c>
      <c r="Q202" s="612">
        <f t="shared" si="52"/>
        <v>0</v>
      </c>
      <c r="R202" s="612">
        <f t="shared" si="61"/>
        <v>0</v>
      </c>
      <c r="S202" s="604">
        <f t="shared" si="62"/>
        <v>1</v>
      </c>
      <c r="T202" s="415">
        <f t="shared" si="53"/>
        <v>0</v>
      </c>
      <c r="U202" s="605">
        <f t="shared" si="54"/>
        <v>1</v>
      </c>
      <c r="V202" s="292">
        <f t="shared" si="55"/>
        <v>1</v>
      </c>
    </row>
    <row r="203" spans="1:22" x14ac:dyDescent="0.2">
      <c r="A203" s="629">
        <v>196</v>
      </c>
      <c r="B203" s="417">
        <f t="shared" si="63"/>
        <v>45488</v>
      </c>
      <c r="C203" s="418">
        <f t="shared" si="56"/>
        <v>45488</v>
      </c>
      <c r="D203" s="412">
        <f t="shared" si="57"/>
        <v>1</v>
      </c>
      <c r="E203" s="140">
        <f t="shared" si="48"/>
        <v>8.4</v>
      </c>
      <c r="F203" s="413"/>
      <c r="G203" s="414" t="str">
        <f t="shared" si="58"/>
        <v xml:space="preserve">   Arbeitstag</v>
      </c>
      <c r="H203" s="97"/>
      <c r="I203" s="108"/>
      <c r="J203" s="97"/>
      <c r="K203" s="443"/>
      <c r="L203" s="144">
        <f t="shared" si="49"/>
        <v>0</v>
      </c>
      <c r="M203" s="140">
        <f t="shared" si="59"/>
        <v>72</v>
      </c>
      <c r="N203" s="48">
        <f t="shared" si="50"/>
        <v>1</v>
      </c>
      <c r="O203" s="598">
        <f t="shared" si="60"/>
        <v>0</v>
      </c>
      <c r="P203" s="598">
        <f t="shared" si="51"/>
        <v>0</v>
      </c>
      <c r="Q203" s="612">
        <f t="shared" si="52"/>
        <v>8.4</v>
      </c>
      <c r="R203" s="612">
        <f t="shared" si="61"/>
        <v>8.4</v>
      </c>
      <c r="S203" s="604">
        <f t="shared" si="62"/>
        <v>0</v>
      </c>
      <c r="T203" s="415">
        <f t="shared" si="53"/>
        <v>0</v>
      </c>
      <c r="U203" s="605">
        <f t="shared" si="54"/>
        <v>1</v>
      </c>
      <c r="V203" s="292">
        <f t="shared" si="55"/>
        <v>1</v>
      </c>
    </row>
    <row r="204" spans="1:22" x14ac:dyDescent="0.2">
      <c r="A204" s="629">
        <v>197</v>
      </c>
      <c r="B204" s="417">
        <f t="shared" si="63"/>
        <v>45489</v>
      </c>
      <c r="C204" s="418">
        <f t="shared" si="56"/>
        <v>45489</v>
      </c>
      <c r="D204" s="412">
        <f t="shared" si="57"/>
        <v>2</v>
      </c>
      <c r="E204" s="140">
        <f t="shared" si="48"/>
        <v>8.4</v>
      </c>
      <c r="F204" s="413"/>
      <c r="G204" s="414" t="str">
        <f t="shared" si="58"/>
        <v xml:space="preserve">   Arbeitstag</v>
      </c>
      <c r="H204" s="97"/>
      <c r="I204" s="108"/>
      <c r="J204" s="97"/>
      <c r="K204" s="443"/>
      <c r="L204" s="144">
        <f t="shared" si="49"/>
        <v>0</v>
      </c>
      <c r="M204" s="140">
        <f t="shared" si="59"/>
        <v>72</v>
      </c>
      <c r="N204" s="48">
        <f t="shared" si="50"/>
        <v>1</v>
      </c>
      <c r="O204" s="598">
        <f t="shared" si="60"/>
        <v>0</v>
      </c>
      <c r="P204" s="598">
        <f t="shared" si="51"/>
        <v>0</v>
      </c>
      <c r="Q204" s="612">
        <f t="shared" si="52"/>
        <v>8.4</v>
      </c>
      <c r="R204" s="612">
        <f t="shared" si="61"/>
        <v>8.4</v>
      </c>
      <c r="S204" s="604">
        <f t="shared" si="62"/>
        <v>0</v>
      </c>
      <c r="T204" s="415">
        <f t="shared" si="53"/>
        <v>0</v>
      </c>
      <c r="U204" s="605">
        <f t="shared" si="54"/>
        <v>1</v>
      </c>
      <c r="V204" s="292">
        <f t="shared" si="55"/>
        <v>1</v>
      </c>
    </row>
    <row r="205" spans="1:22" x14ac:dyDescent="0.2">
      <c r="A205" s="629">
        <v>198</v>
      </c>
      <c r="B205" s="417">
        <f t="shared" si="63"/>
        <v>45490</v>
      </c>
      <c r="C205" s="418">
        <f t="shared" si="56"/>
        <v>45490</v>
      </c>
      <c r="D205" s="412">
        <f t="shared" si="57"/>
        <v>3</v>
      </c>
      <c r="E205" s="140">
        <f t="shared" si="48"/>
        <v>8.4</v>
      </c>
      <c r="F205" s="413"/>
      <c r="G205" s="414" t="str">
        <f t="shared" si="58"/>
        <v xml:space="preserve">   Arbeitstag</v>
      </c>
      <c r="H205" s="97"/>
      <c r="I205" s="108"/>
      <c r="J205" s="97"/>
      <c r="K205" s="443"/>
      <c r="L205" s="144">
        <f t="shared" si="49"/>
        <v>0</v>
      </c>
      <c r="M205" s="140">
        <f t="shared" si="59"/>
        <v>72</v>
      </c>
      <c r="N205" s="48">
        <f t="shared" si="50"/>
        <v>1</v>
      </c>
      <c r="O205" s="598">
        <f t="shared" si="60"/>
        <v>0</v>
      </c>
      <c r="P205" s="598">
        <f t="shared" si="51"/>
        <v>0</v>
      </c>
      <c r="Q205" s="612">
        <f t="shared" si="52"/>
        <v>8.4</v>
      </c>
      <c r="R205" s="612">
        <f t="shared" si="61"/>
        <v>8.4</v>
      </c>
      <c r="S205" s="604">
        <f t="shared" si="62"/>
        <v>0</v>
      </c>
      <c r="T205" s="415">
        <f t="shared" si="53"/>
        <v>0</v>
      </c>
      <c r="U205" s="605">
        <f t="shared" si="54"/>
        <v>1</v>
      </c>
      <c r="V205" s="292">
        <f t="shared" si="55"/>
        <v>1</v>
      </c>
    </row>
    <row r="206" spans="1:22" x14ac:dyDescent="0.2">
      <c r="A206" s="629">
        <v>199</v>
      </c>
      <c r="B206" s="417">
        <f t="shared" si="63"/>
        <v>45491</v>
      </c>
      <c r="C206" s="418">
        <f t="shared" si="56"/>
        <v>45491</v>
      </c>
      <c r="D206" s="412">
        <f t="shared" si="57"/>
        <v>4</v>
      </c>
      <c r="E206" s="140">
        <f t="shared" si="48"/>
        <v>8.4</v>
      </c>
      <c r="F206" s="413"/>
      <c r="G206" s="414" t="str">
        <f t="shared" si="58"/>
        <v xml:space="preserve">   Arbeitstag</v>
      </c>
      <c r="H206" s="97"/>
      <c r="I206" s="108"/>
      <c r="J206" s="97"/>
      <c r="K206" s="443"/>
      <c r="L206" s="144">
        <f t="shared" si="49"/>
        <v>0</v>
      </c>
      <c r="M206" s="140">
        <f t="shared" si="59"/>
        <v>72</v>
      </c>
      <c r="N206" s="48">
        <f t="shared" si="50"/>
        <v>1</v>
      </c>
      <c r="O206" s="598">
        <f t="shared" si="60"/>
        <v>0</v>
      </c>
      <c r="P206" s="598">
        <f t="shared" si="51"/>
        <v>0</v>
      </c>
      <c r="Q206" s="612">
        <f t="shared" si="52"/>
        <v>8.4</v>
      </c>
      <c r="R206" s="612">
        <f t="shared" si="61"/>
        <v>8.4</v>
      </c>
      <c r="S206" s="604">
        <f t="shared" si="62"/>
        <v>0</v>
      </c>
      <c r="T206" s="415">
        <f t="shared" si="53"/>
        <v>0</v>
      </c>
      <c r="U206" s="605">
        <f t="shared" si="54"/>
        <v>1</v>
      </c>
      <c r="V206" s="292">
        <f t="shared" si="55"/>
        <v>1</v>
      </c>
    </row>
    <row r="207" spans="1:22" x14ac:dyDescent="0.2">
      <c r="A207" s="629">
        <v>200</v>
      </c>
      <c r="B207" s="417">
        <f t="shared" si="63"/>
        <v>45492</v>
      </c>
      <c r="C207" s="418">
        <f t="shared" si="56"/>
        <v>45492</v>
      </c>
      <c r="D207" s="412">
        <f t="shared" si="57"/>
        <v>5</v>
      </c>
      <c r="E207" s="140">
        <f t="shared" si="48"/>
        <v>8.4</v>
      </c>
      <c r="F207" s="413"/>
      <c r="G207" s="414" t="str">
        <f t="shared" si="58"/>
        <v xml:space="preserve">   Arbeitstag</v>
      </c>
      <c r="H207" s="97"/>
      <c r="I207" s="108"/>
      <c r="J207" s="97"/>
      <c r="K207" s="443"/>
      <c r="L207" s="144">
        <f t="shared" si="49"/>
        <v>0</v>
      </c>
      <c r="M207" s="140">
        <f t="shared" si="59"/>
        <v>72</v>
      </c>
      <c r="N207" s="48">
        <f t="shared" si="50"/>
        <v>1</v>
      </c>
      <c r="O207" s="598">
        <f t="shared" si="60"/>
        <v>0</v>
      </c>
      <c r="P207" s="598">
        <f t="shared" si="51"/>
        <v>0</v>
      </c>
      <c r="Q207" s="612">
        <f t="shared" si="52"/>
        <v>8.4</v>
      </c>
      <c r="R207" s="612">
        <f t="shared" si="61"/>
        <v>8.4</v>
      </c>
      <c r="S207" s="604">
        <f t="shared" si="62"/>
        <v>0</v>
      </c>
      <c r="T207" s="415">
        <f t="shared" si="53"/>
        <v>0</v>
      </c>
      <c r="U207" s="605">
        <f t="shared" si="54"/>
        <v>1</v>
      </c>
      <c r="V207" s="292">
        <f t="shared" si="55"/>
        <v>1</v>
      </c>
    </row>
    <row r="208" spans="1:22" x14ac:dyDescent="0.2">
      <c r="A208" s="629">
        <v>201</v>
      </c>
      <c r="B208" s="417">
        <f t="shared" si="63"/>
        <v>45493</v>
      </c>
      <c r="C208" s="418">
        <f t="shared" si="56"/>
        <v>45493</v>
      </c>
      <c r="D208" s="412">
        <f t="shared" si="57"/>
        <v>6</v>
      </c>
      <c r="E208" s="140">
        <f t="shared" si="48"/>
        <v>0</v>
      </c>
      <c r="F208" s="413"/>
      <c r="G208" s="414" t="str">
        <f t="shared" si="58"/>
        <v xml:space="preserve">   Wochenende</v>
      </c>
      <c r="H208" s="97"/>
      <c r="I208" s="108"/>
      <c r="J208" s="97"/>
      <c r="K208" s="443"/>
      <c r="L208" s="144">
        <f t="shared" si="49"/>
        <v>0</v>
      </c>
      <c r="M208" s="140">
        <f t="shared" si="59"/>
        <v>72</v>
      </c>
      <c r="N208" s="48">
        <f t="shared" si="50"/>
        <v>1</v>
      </c>
      <c r="O208" s="598">
        <f t="shared" si="60"/>
        <v>0</v>
      </c>
      <c r="P208" s="598">
        <f t="shared" si="51"/>
        <v>0</v>
      </c>
      <c r="Q208" s="612">
        <f t="shared" si="52"/>
        <v>0</v>
      </c>
      <c r="R208" s="612">
        <f t="shared" si="61"/>
        <v>0</v>
      </c>
      <c r="S208" s="604">
        <f t="shared" si="62"/>
        <v>1</v>
      </c>
      <c r="T208" s="415">
        <f t="shared" si="53"/>
        <v>0</v>
      </c>
      <c r="U208" s="605">
        <f t="shared" si="54"/>
        <v>1</v>
      </c>
      <c r="V208" s="292">
        <f t="shared" si="55"/>
        <v>1</v>
      </c>
    </row>
    <row r="209" spans="1:22" x14ac:dyDescent="0.2">
      <c r="A209" s="629">
        <v>202</v>
      </c>
      <c r="B209" s="417">
        <f t="shared" si="63"/>
        <v>45494</v>
      </c>
      <c r="C209" s="418">
        <f t="shared" si="56"/>
        <v>45494</v>
      </c>
      <c r="D209" s="412">
        <f t="shared" si="57"/>
        <v>7</v>
      </c>
      <c r="E209" s="140">
        <f t="shared" si="48"/>
        <v>0</v>
      </c>
      <c r="F209" s="413"/>
      <c r="G209" s="414" t="str">
        <f t="shared" si="58"/>
        <v xml:space="preserve">   Wochenende</v>
      </c>
      <c r="H209" s="97"/>
      <c r="I209" s="108"/>
      <c r="J209" s="97"/>
      <c r="K209" s="443"/>
      <c r="L209" s="144">
        <f t="shared" si="49"/>
        <v>0</v>
      </c>
      <c r="M209" s="140">
        <f t="shared" si="59"/>
        <v>72</v>
      </c>
      <c r="N209" s="48">
        <f t="shared" si="50"/>
        <v>1</v>
      </c>
      <c r="O209" s="598">
        <f t="shared" si="60"/>
        <v>0</v>
      </c>
      <c r="P209" s="598">
        <f t="shared" si="51"/>
        <v>0</v>
      </c>
      <c r="Q209" s="612">
        <f t="shared" si="52"/>
        <v>0</v>
      </c>
      <c r="R209" s="612">
        <f t="shared" si="61"/>
        <v>0</v>
      </c>
      <c r="S209" s="604">
        <f t="shared" si="62"/>
        <v>1</v>
      </c>
      <c r="T209" s="415">
        <f t="shared" si="53"/>
        <v>0</v>
      </c>
      <c r="U209" s="605">
        <f t="shared" si="54"/>
        <v>1</v>
      </c>
      <c r="V209" s="292">
        <f t="shared" si="55"/>
        <v>1</v>
      </c>
    </row>
    <row r="210" spans="1:22" x14ac:dyDescent="0.2">
      <c r="A210" s="629">
        <v>203</v>
      </c>
      <c r="B210" s="417">
        <f t="shared" si="63"/>
        <v>45495</v>
      </c>
      <c r="C210" s="418">
        <f t="shared" si="56"/>
        <v>45495</v>
      </c>
      <c r="D210" s="412">
        <f t="shared" si="57"/>
        <v>1</v>
      </c>
      <c r="E210" s="140">
        <f t="shared" si="48"/>
        <v>8.4</v>
      </c>
      <c r="F210" s="413"/>
      <c r="G210" s="414" t="str">
        <f t="shared" si="58"/>
        <v xml:space="preserve">   Arbeitstag</v>
      </c>
      <c r="H210" s="97"/>
      <c r="I210" s="108"/>
      <c r="J210" s="97"/>
      <c r="K210" s="443"/>
      <c r="L210" s="144">
        <f t="shared" si="49"/>
        <v>0</v>
      </c>
      <c r="M210" s="140">
        <f t="shared" si="59"/>
        <v>72</v>
      </c>
      <c r="N210" s="48">
        <f t="shared" si="50"/>
        <v>1</v>
      </c>
      <c r="O210" s="598">
        <f t="shared" si="60"/>
        <v>0</v>
      </c>
      <c r="P210" s="598">
        <f t="shared" si="51"/>
        <v>0</v>
      </c>
      <c r="Q210" s="612">
        <f t="shared" si="52"/>
        <v>8.4</v>
      </c>
      <c r="R210" s="612">
        <f t="shared" si="61"/>
        <v>8.4</v>
      </c>
      <c r="S210" s="604">
        <f t="shared" si="62"/>
        <v>0</v>
      </c>
      <c r="T210" s="415">
        <f t="shared" si="53"/>
        <v>0</v>
      </c>
      <c r="U210" s="605">
        <f t="shared" si="54"/>
        <v>1</v>
      </c>
      <c r="V210" s="292">
        <f t="shared" si="55"/>
        <v>1</v>
      </c>
    </row>
    <row r="211" spans="1:22" x14ac:dyDescent="0.2">
      <c r="A211" s="629">
        <v>204</v>
      </c>
      <c r="B211" s="417">
        <f t="shared" si="63"/>
        <v>45496</v>
      </c>
      <c r="C211" s="418">
        <f t="shared" si="56"/>
        <v>45496</v>
      </c>
      <c r="D211" s="412">
        <f t="shared" si="57"/>
        <v>2</v>
      </c>
      <c r="E211" s="140">
        <f t="shared" si="48"/>
        <v>8.4</v>
      </c>
      <c r="F211" s="413"/>
      <c r="G211" s="414" t="str">
        <f t="shared" si="58"/>
        <v xml:space="preserve">   Arbeitstag</v>
      </c>
      <c r="H211" s="97"/>
      <c r="I211" s="108"/>
      <c r="J211" s="97"/>
      <c r="K211" s="443"/>
      <c r="L211" s="144">
        <f t="shared" si="49"/>
        <v>0</v>
      </c>
      <c r="M211" s="140">
        <f t="shared" si="59"/>
        <v>72</v>
      </c>
      <c r="N211" s="48">
        <f t="shared" si="50"/>
        <v>1</v>
      </c>
      <c r="O211" s="598">
        <f t="shared" si="60"/>
        <v>0</v>
      </c>
      <c r="P211" s="598">
        <f t="shared" si="51"/>
        <v>0</v>
      </c>
      <c r="Q211" s="612">
        <f t="shared" si="52"/>
        <v>8.4</v>
      </c>
      <c r="R211" s="612">
        <f t="shared" si="61"/>
        <v>8.4</v>
      </c>
      <c r="S211" s="604">
        <f t="shared" si="62"/>
        <v>0</v>
      </c>
      <c r="T211" s="415">
        <f t="shared" si="53"/>
        <v>0</v>
      </c>
      <c r="U211" s="605">
        <f t="shared" si="54"/>
        <v>1</v>
      </c>
      <c r="V211" s="292">
        <f t="shared" si="55"/>
        <v>1</v>
      </c>
    </row>
    <row r="212" spans="1:22" x14ac:dyDescent="0.2">
      <c r="A212" s="629">
        <v>205</v>
      </c>
      <c r="B212" s="417">
        <f t="shared" si="63"/>
        <v>45497</v>
      </c>
      <c r="C212" s="418">
        <f t="shared" si="56"/>
        <v>45497</v>
      </c>
      <c r="D212" s="412">
        <f t="shared" si="57"/>
        <v>3</v>
      </c>
      <c r="E212" s="140">
        <f t="shared" si="48"/>
        <v>8.4</v>
      </c>
      <c r="F212" s="413"/>
      <c r="G212" s="414" t="str">
        <f t="shared" si="58"/>
        <v xml:space="preserve">   Arbeitstag</v>
      </c>
      <c r="H212" s="97"/>
      <c r="I212" s="108"/>
      <c r="J212" s="97"/>
      <c r="K212" s="443"/>
      <c r="L212" s="144">
        <f t="shared" si="49"/>
        <v>0</v>
      </c>
      <c r="M212" s="140">
        <f t="shared" si="59"/>
        <v>72</v>
      </c>
      <c r="N212" s="48">
        <f t="shared" si="50"/>
        <v>1</v>
      </c>
      <c r="O212" s="598">
        <f t="shared" si="60"/>
        <v>0</v>
      </c>
      <c r="P212" s="598">
        <f t="shared" si="51"/>
        <v>0</v>
      </c>
      <c r="Q212" s="612">
        <f t="shared" si="52"/>
        <v>8.4</v>
      </c>
      <c r="R212" s="612">
        <f t="shared" si="61"/>
        <v>8.4</v>
      </c>
      <c r="S212" s="604">
        <f t="shared" si="62"/>
        <v>0</v>
      </c>
      <c r="T212" s="415">
        <f t="shared" si="53"/>
        <v>0</v>
      </c>
      <c r="U212" s="605">
        <f t="shared" si="54"/>
        <v>1</v>
      </c>
      <c r="V212" s="292">
        <f t="shared" si="55"/>
        <v>1</v>
      </c>
    </row>
    <row r="213" spans="1:22" x14ac:dyDescent="0.2">
      <c r="A213" s="629">
        <v>206</v>
      </c>
      <c r="B213" s="417">
        <f t="shared" si="63"/>
        <v>45498</v>
      </c>
      <c r="C213" s="418">
        <f t="shared" si="56"/>
        <v>45498</v>
      </c>
      <c r="D213" s="412">
        <f t="shared" si="57"/>
        <v>4</v>
      </c>
      <c r="E213" s="140">
        <f t="shared" si="48"/>
        <v>8.4</v>
      </c>
      <c r="F213" s="413"/>
      <c r="G213" s="414" t="str">
        <f t="shared" si="58"/>
        <v xml:space="preserve">   Arbeitstag</v>
      </c>
      <c r="H213" s="97"/>
      <c r="I213" s="108"/>
      <c r="J213" s="97"/>
      <c r="K213" s="443"/>
      <c r="L213" s="144">
        <f t="shared" si="49"/>
        <v>0</v>
      </c>
      <c r="M213" s="140">
        <f t="shared" si="59"/>
        <v>72</v>
      </c>
      <c r="N213" s="48">
        <f t="shared" si="50"/>
        <v>1</v>
      </c>
      <c r="O213" s="598">
        <f t="shared" si="60"/>
        <v>0</v>
      </c>
      <c r="P213" s="598">
        <f t="shared" si="51"/>
        <v>0</v>
      </c>
      <c r="Q213" s="612">
        <f t="shared" si="52"/>
        <v>8.4</v>
      </c>
      <c r="R213" s="612">
        <f t="shared" si="61"/>
        <v>8.4</v>
      </c>
      <c r="S213" s="604">
        <f t="shared" si="62"/>
        <v>0</v>
      </c>
      <c r="T213" s="415">
        <f t="shared" si="53"/>
        <v>0</v>
      </c>
      <c r="U213" s="605">
        <f t="shared" si="54"/>
        <v>1</v>
      </c>
      <c r="V213" s="292">
        <f t="shared" si="55"/>
        <v>1</v>
      </c>
    </row>
    <row r="214" spans="1:22" x14ac:dyDescent="0.2">
      <c r="A214" s="629">
        <v>207</v>
      </c>
      <c r="B214" s="417">
        <f t="shared" si="63"/>
        <v>45499</v>
      </c>
      <c r="C214" s="418">
        <f t="shared" si="56"/>
        <v>45499</v>
      </c>
      <c r="D214" s="412">
        <f t="shared" si="57"/>
        <v>5</v>
      </c>
      <c r="E214" s="140">
        <f t="shared" si="48"/>
        <v>8.4</v>
      </c>
      <c r="F214" s="413"/>
      <c r="G214" s="414" t="str">
        <f t="shared" si="58"/>
        <v xml:space="preserve">   Arbeitstag</v>
      </c>
      <c r="H214" s="97"/>
      <c r="I214" s="108"/>
      <c r="J214" s="97"/>
      <c r="K214" s="443"/>
      <c r="L214" s="144">
        <f t="shared" si="49"/>
        <v>0</v>
      </c>
      <c r="M214" s="140">
        <f t="shared" si="59"/>
        <v>72</v>
      </c>
      <c r="N214" s="48">
        <f t="shared" si="50"/>
        <v>1</v>
      </c>
      <c r="O214" s="598">
        <f t="shared" si="60"/>
        <v>0</v>
      </c>
      <c r="P214" s="598">
        <f t="shared" si="51"/>
        <v>0</v>
      </c>
      <c r="Q214" s="612">
        <f t="shared" si="52"/>
        <v>8.4</v>
      </c>
      <c r="R214" s="612">
        <f t="shared" si="61"/>
        <v>8.4</v>
      </c>
      <c r="S214" s="604">
        <f t="shared" si="62"/>
        <v>0</v>
      </c>
      <c r="T214" s="415">
        <f t="shared" si="53"/>
        <v>0</v>
      </c>
      <c r="U214" s="605">
        <f t="shared" si="54"/>
        <v>1</v>
      </c>
      <c r="V214" s="292">
        <f t="shared" si="55"/>
        <v>1</v>
      </c>
    </row>
    <row r="215" spans="1:22" x14ac:dyDescent="0.2">
      <c r="A215" s="629">
        <v>208</v>
      </c>
      <c r="B215" s="417">
        <f t="shared" si="63"/>
        <v>45500</v>
      </c>
      <c r="C215" s="418">
        <f t="shared" si="56"/>
        <v>45500</v>
      </c>
      <c r="D215" s="412">
        <f t="shared" si="57"/>
        <v>6</v>
      </c>
      <c r="E215" s="140">
        <f t="shared" si="48"/>
        <v>0</v>
      </c>
      <c r="F215" s="413"/>
      <c r="G215" s="414" t="str">
        <f t="shared" si="58"/>
        <v xml:space="preserve">   Wochenende</v>
      </c>
      <c r="H215" s="97"/>
      <c r="I215" s="108"/>
      <c r="J215" s="97"/>
      <c r="K215" s="443"/>
      <c r="L215" s="144">
        <f t="shared" si="49"/>
        <v>0</v>
      </c>
      <c r="M215" s="140">
        <f t="shared" si="59"/>
        <v>72</v>
      </c>
      <c r="N215" s="48">
        <f t="shared" si="50"/>
        <v>1</v>
      </c>
      <c r="O215" s="598">
        <f t="shared" si="60"/>
        <v>0</v>
      </c>
      <c r="P215" s="598">
        <f t="shared" si="51"/>
        <v>0</v>
      </c>
      <c r="Q215" s="612">
        <f t="shared" si="52"/>
        <v>0</v>
      </c>
      <c r="R215" s="612">
        <f t="shared" si="61"/>
        <v>0</v>
      </c>
      <c r="S215" s="604">
        <f t="shared" si="62"/>
        <v>1</v>
      </c>
      <c r="T215" s="415">
        <f t="shared" si="53"/>
        <v>0</v>
      </c>
      <c r="U215" s="605">
        <f t="shared" si="54"/>
        <v>1</v>
      </c>
      <c r="V215" s="292">
        <f t="shared" si="55"/>
        <v>1</v>
      </c>
    </row>
    <row r="216" spans="1:22" x14ac:dyDescent="0.2">
      <c r="A216" s="629">
        <v>209</v>
      </c>
      <c r="B216" s="417">
        <f t="shared" si="63"/>
        <v>45501</v>
      </c>
      <c r="C216" s="418">
        <f t="shared" si="56"/>
        <v>45501</v>
      </c>
      <c r="D216" s="412">
        <f t="shared" si="57"/>
        <v>7</v>
      </c>
      <c r="E216" s="140">
        <f t="shared" si="48"/>
        <v>0</v>
      </c>
      <c r="F216" s="413"/>
      <c r="G216" s="414" t="str">
        <f t="shared" si="58"/>
        <v xml:space="preserve">   Wochenende</v>
      </c>
      <c r="H216" s="97"/>
      <c r="I216" s="108"/>
      <c r="J216" s="97"/>
      <c r="K216" s="443"/>
      <c r="L216" s="144">
        <f t="shared" si="49"/>
        <v>0</v>
      </c>
      <c r="M216" s="140">
        <f t="shared" si="59"/>
        <v>72</v>
      </c>
      <c r="N216" s="48">
        <f t="shared" si="50"/>
        <v>1</v>
      </c>
      <c r="O216" s="598">
        <f t="shared" si="60"/>
        <v>0</v>
      </c>
      <c r="P216" s="598">
        <f t="shared" si="51"/>
        <v>0</v>
      </c>
      <c r="Q216" s="612">
        <f t="shared" si="52"/>
        <v>0</v>
      </c>
      <c r="R216" s="612">
        <f t="shared" si="61"/>
        <v>0</v>
      </c>
      <c r="S216" s="604">
        <f t="shared" si="62"/>
        <v>1</v>
      </c>
      <c r="T216" s="415">
        <f t="shared" si="53"/>
        <v>0</v>
      </c>
      <c r="U216" s="605">
        <f t="shared" si="54"/>
        <v>1</v>
      </c>
      <c r="V216" s="292">
        <f t="shared" si="55"/>
        <v>1</v>
      </c>
    </row>
    <row r="217" spans="1:22" x14ac:dyDescent="0.2">
      <c r="A217" s="629">
        <v>210</v>
      </c>
      <c r="B217" s="417">
        <f t="shared" si="63"/>
        <v>45502</v>
      </c>
      <c r="C217" s="418">
        <f t="shared" si="56"/>
        <v>45502</v>
      </c>
      <c r="D217" s="412">
        <f t="shared" si="57"/>
        <v>1</v>
      </c>
      <c r="E217" s="140">
        <f t="shared" si="48"/>
        <v>8.4</v>
      </c>
      <c r="F217" s="413"/>
      <c r="G217" s="414" t="str">
        <f t="shared" si="58"/>
        <v xml:space="preserve">   Arbeitstag</v>
      </c>
      <c r="H217" s="97"/>
      <c r="I217" s="108"/>
      <c r="J217" s="97"/>
      <c r="K217" s="443"/>
      <c r="L217" s="144">
        <f t="shared" si="49"/>
        <v>0</v>
      </c>
      <c r="M217" s="140">
        <f t="shared" si="59"/>
        <v>72</v>
      </c>
      <c r="N217" s="48">
        <f t="shared" si="50"/>
        <v>1</v>
      </c>
      <c r="O217" s="598">
        <f t="shared" si="60"/>
        <v>0</v>
      </c>
      <c r="P217" s="598">
        <f t="shared" si="51"/>
        <v>0</v>
      </c>
      <c r="Q217" s="612">
        <f t="shared" si="52"/>
        <v>8.4</v>
      </c>
      <c r="R217" s="612">
        <f t="shared" si="61"/>
        <v>8.4</v>
      </c>
      <c r="S217" s="604">
        <f t="shared" si="62"/>
        <v>0</v>
      </c>
      <c r="T217" s="415">
        <f t="shared" si="53"/>
        <v>0</v>
      </c>
      <c r="U217" s="605">
        <f t="shared" si="54"/>
        <v>1</v>
      </c>
      <c r="V217" s="292">
        <f t="shared" si="55"/>
        <v>1</v>
      </c>
    </row>
    <row r="218" spans="1:22" x14ac:dyDescent="0.2">
      <c r="A218" s="629">
        <v>211</v>
      </c>
      <c r="B218" s="417">
        <f t="shared" si="63"/>
        <v>45503</v>
      </c>
      <c r="C218" s="418">
        <f t="shared" si="56"/>
        <v>45503</v>
      </c>
      <c r="D218" s="412">
        <f t="shared" si="57"/>
        <v>2</v>
      </c>
      <c r="E218" s="140">
        <f t="shared" si="48"/>
        <v>8.4</v>
      </c>
      <c r="F218" s="413"/>
      <c r="G218" s="414" t="str">
        <f t="shared" si="58"/>
        <v xml:space="preserve">   Arbeitstag</v>
      </c>
      <c r="H218" s="97"/>
      <c r="I218" s="108"/>
      <c r="J218" s="97"/>
      <c r="K218" s="443"/>
      <c r="L218" s="144">
        <f t="shared" si="49"/>
        <v>0</v>
      </c>
      <c r="M218" s="140">
        <f t="shared" si="59"/>
        <v>72</v>
      </c>
      <c r="N218" s="48">
        <f t="shared" si="50"/>
        <v>1</v>
      </c>
      <c r="O218" s="598">
        <f t="shared" si="60"/>
        <v>0</v>
      </c>
      <c r="P218" s="598">
        <f t="shared" si="51"/>
        <v>0</v>
      </c>
      <c r="Q218" s="612">
        <f t="shared" si="52"/>
        <v>8.4</v>
      </c>
      <c r="R218" s="612">
        <f t="shared" si="61"/>
        <v>8.4</v>
      </c>
      <c r="S218" s="604">
        <f t="shared" si="62"/>
        <v>0</v>
      </c>
      <c r="T218" s="415">
        <f t="shared" si="53"/>
        <v>0</v>
      </c>
      <c r="U218" s="605">
        <f t="shared" si="54"/>
        <v>1</v>
      </c>
      <c r="V218" s="292">
        <f t="shared" si="55"/>
        <v>1</v>
      </c>
    </row>
    <row r="219" spans="1:22" x14ac:dyDescent="0.2">
      <c r="A219" s="629">
        <v>212</v>
      </c>
      <c r="B219" s="417">
        <f t="shared" si="63"/>
        <v>45504</v>
      </c>
      <c r="C219" s="418">
        <f t="shared" si="56"/>
        <v>45504</v>
      </c>
      <c r="D219" s="412">
        <f t="shared" si="57"/>
        <v>3</v>
      </c>
      <c r="E219" s="140">
        <f t="shared" si="48"/>
        <v>8.4</v>
      </c>
      <c r="F219" s="413"/>
      <c r="G219" s="414" t="str">
        <f t="shared" si="58"/>
        <v xml:space="preserve">   Arbeitstag</v>
      </c>
      <c r="H219" s="98"/>
      <c r="I219" s="108"/>
      <c r="J219" s="97"/>
      <c r="K219" s="443"/>
      <c r="L219" s="144">
        <f t="shared" si="49"/>
        <v>0</v>
      </c>
      <c r="M219" s="140">
        <f t="shared" si="59"/>
        <v>72</v>
      </c>
      <c r="N219" s="48">
        <f t="shared" si="50"/>
        <v>1</v>
      </c>
      <c r="O219" s="598">
        <f t="shared" si="60"/>
        <v>0</v>
      </c>
      <c r="P219" s="598">
        <f t="shared" si="51"/>
        <v>0</v>
      </c>
      <c r="Q219" s="612">
        <f t="shared" si="52"/>
        <v>8.4</v>
      </c>
      <c r="R219" s="612">
        <f t="shared" si="61"/>
        <v>8.4</v>
      </c>
      <c r="S219" s="604">
        <f t="shared" si="62"/>
        <v>0</v>
      </c>
      <c r="T219" s="415">
        <f t="shared" si="53"/>
        <v>0</v>
      </c>
      <c r="U219" s="605">
        <f t="shared" si="54"/>
        <v>1</v>
      </c>
      <c r="V219" s="292">
        <f t="shared" si="55"/>
        <v>1</v>
      </c>
    </row>
    <row r="220" spans="1:22" x14ac:dyDescent="0.2">
      <c r="A220" s="629">
        <v>213</v>
      </c>
      <c r="B220" s="417">
        <f t="shared" si="63"/>
        <v>45505</v>
      </c>
      <c r="C220" s="418">
        <f t="shared" si="56"/>
        <v>45505</v>
      </c>
      <c r="D220" s="412">
        <f t="shared" si="57"/>
        <v>4</v>
      </c>
      <c r="E220" s="140">
        <f t="shared" si="48"/>
        <v>0</v>
      </c>
      <c r="F220" s="413">
        <v>0</v>
      </c>
      <c r="G220" s="414" t="str">
        <f t="shared" si="58"/>
        <v>1. August</v>
      </c>
      <c r="H220" s="97" t="s">
        <v>419</v>
      </c>
      <c r="I220" s="108"/>
      <c r="J220" s="97"/>
      <c r="K220" s="443"/>
      <c r="L220" s="144">
        <f t="shared" si="49"/>
        <v>8.4</v>
      </c>
      <c r="M220" s="140">
        <f t="shared" si="59"/>
        <v>80.400000000000006</v>
      </c>
      <c r="N220" s="48">
        <f t="shared" si="50"/>
        <v>1</v>
      </c>
      <c r="O220" s="598">
        <f t="shared" si="60"/>
        <v>8.4</v>
      </c>
      <c r="P220" s="598">
        <f t="shared" si="51"/>
        <v>0</v>
      </c>
      <c r="Q220" s="612">
        <f t="shared" si="52"/>
        <v>8.4</v>
      </c>
      <c r="R220" s="612">
        <f t="shared" si="61"/>
        <v>0</v>
      </c>
      <c r="S220" s="604">
        <f t="shared" si="62"/>
        <v>1</v>
      </c>
      <c r="T220" s="415">
        <f t="shared" si="53"/>
        <v>0</v>
      </c>
      <c r="U220" s="605">
        <f t="shared" si="54"/>
        <v>1</v>
      </c>
      <c r="V220" s="292">
        <f t="shared" si="55"/>
        <v>1</v>
      </c>
    </row>
    <row r="221" spans="1:22" x14ac:dyDescent="0.2">
      <c r="A221" s="629">
        <v>214</v>
      </c>
      <c r="B221" s="417">
        <f t="shared" si="63"/>
        <v>45506</v>
      </c>
      <c r="C221" s="418">
        <f t="shared" si="56"/>
        <v>45506</v>
      </c>
      <c r="D221" s="412">
        <f t="shared" si="57"/>
        <v>5</v>
      </c>
      <c r="E221" s="140">
        <f t="shared" si="48"/>
        <v>8.4</v>
      </c>
      <c r="F221" s="413"/>
      <c r="G221" s="414" t="str">
        <f t="shared" si="58"/>
        <v xml:space="preserve">   Arbeitstag</v>
      </c>
      <c r="H221" s="97"/>
      <c r="I221" s="108"/>
      <c r="J221" s="97"/>
      <c r="K221" s="443"/>
      <c r="L221" s="144">
        <f t="shared" si="49"/>
        <v>0</v>
      </c>
      <c r="M221" s="140">
        <f t="shared" si="59"/>
        <v>80.400000000000006</v>
      </c>
      <c r="N221" s="48">
        <f t="shared" si="50"/>
        <v>1</v>
      </c>
      <c r="O221" s="598">
        <f t="shared" si="60"/>
        <v>0</v>
      </c>
      <c r="P221" s="598">
        <f t="shared" si="51"/>
        <v>0</v>
      </c>
      <c r="Q221" s="612">
        <f t="shared" si="52"/>
        <v>8.4</v>
      </c>
      <c r="R221" s="612">
        <f t="shared" si="61"/>
        <v>8.4</v>
      </c>
      <c r="S221" s="604">
        <f t="shared" si="62"/>
        <v>0</v>
      </c>
      <c r="T221" s="415">
        <f t="shared" si="53"/>
        <v>0</v>
      </c>
      <c r="U221" s="605">
        <f t="shared" si="54"/>
        <v>1</v>
      </c>
      <c r="V221" s="292">
        <f t="shared" si="55"/>
        <v>1</v>
      </c>
    </row>
    <row r="222" spans="1:22" x14ac:dyDescent="0.2">
      <c r="A222" s="629">
        <v>215</v>
      </c>
      <c r="B222" s="417">
        <f t="shared" si="63"/>
        <v>45507</v>
      </c>
      <c r="C222" s="418">
        <f t="shared" si="56"/>
        <v>45507</v>
      </c>
      <c r="D222" s="412">
        <f t="shared" si="57"/>
        <v>6</v>
      </c>
      <c r="E222" s="140">
        <f t="shared" si="48"/>
        <v>0</v>
      </c>
      <c r="F222" s="413"/>
      <c r="G222" s="414" t="str">
        <f t="shared" si="58"/>
        <v xml:space="preserve">   Wochenende</v>
      </c>
      <c r="H222" s="97"/>
      <c r="I222" s="108"/>
      <c r="J222" s="97"/>
      <c r="K222" s="443"/>
      <c r="L222" s="144">
        <f t="shared" si="49"/>
        <v>0</v>
      </c>
      <c r="M222" s="140">
        <f t="shared" si="59"/>
        <v>80.400000000000006</v>
      </c>
      <c r="N222" s="48">
        <f t="shared" si="50"/>
        <v>1</v>
      </c>
      <c r="O222" s="598">
        <f t="shared" si="60"/>
        <v>0</v>
      </c>
      <c r="P222" s="598">
        <f t="shared" si="51"/>
        <v>0</v>
      </c>
      <c r="Q222" s="612">
        <f t="shared" si="52"/>
        <v>0</v>
      </c>
      <c r="R222" s="612">
        <f t="shared" si="61"/>
        <v>0</v>
      </c>
      <c r="S222" s="604">
        <f t="shared" si="62"/>
        <v>1</v>
      </c>
      <c r="T222" s="415">
        <f t="shared" si="53"/>
        <v>0</v>
      </c>
      <c r="U222" s="605">
        <f t="shared" si="54"/>
        <v>1</v>
      </c>
      <c r="V222" s="292">
        <f t="shared" si="55"/>
        <v>1</v>
      </c>
    </row>
    <row r="223" spans="1:22" x14ac:dyDescent="0.2">
      <c r="A223" s="629">
        <v>216</v>
      </c>
      <c r="B223" s="417">
        <f t="shared" si="63"/>
        <v>45508</v>
      </c>
      <c r="C223" s="418">
        <f t="shared" si="56"/>
        <v>45508</v>
      </c>
      <c r="D223" s="412">
        <f t="shared" si="57"/>
        <v>7</v>
      </c>
      <c r="E223" s="140">
        <f t="shared" si="48"/>
        <v>0</v>
      </c>
      <c r="F223" s="413"/>
      <c r="G223" s="414" t="str">
        <f t="shared" si="58"/>
        <v xml:space="preserve">   Wochenende</v>
      </c>
      <c r="H223" s="97"/>
      <c r="I223" s="108"/>
      <c r="J223" s="97"/>
      <c r="K223" s="443"/>
      <c r="L223" s="144">
        <f t="shared" si="49"/>
        <v>0</v>
      </c>
      <c r="M223" s="140">
        <f t="shared" si="59"/>
        <v>80.400000000000006</v>
      </c>
      <c r="N223" s="48">
        <f t="shared" si="50"/>
        <v>1</v>
      </c>
      <c r="O223" s="598">
        <f t="shared" si="60"/>
        <v>0</v>
      </c>
      <c r="P223" s="598">
        <f t="shared" si="51"/>
        <v>0</v>
      </c>
      <c r="Q223" s="612">
        <f t="shared" si="52"/>
        <v>0</v>
      </c>
      <c r="R223" s="612">
        <f t="shared" si="61"/>
        <v>0</v>
      </c>
      <c r="S223" s="604">
        <f t="shared" si="62"/>
        <v>1</v>
      </c>
      <c r="T223" s="415">
        <f t="shared" si="53"/>
        <v>0</v>
      </c>
      <c r="U223" s="605">
        <f t="shared" si="54"/>
        <v>1</v>
      </c>
      <c r="V223" s="292">
        <f t="shared" si="55"/>
        <v>1</v>
      </c>
    </row>
    <row r="224" spans="1:22" x14ac:dyDescent="0.2">
      <c r="A224" s="629">
        <v>217</v>
      </c>
      <c r="B224" s="417">
        <f t="shared" si="63"/>
        <v>45509</v>
      </c>
      <c r="C224" s="418">
        <f t="shared" si="56"/>
        <v>45509</v>
      </c>
      <c r="D224" s="412">
        <f t="shared" si="57"/>
        <v>1</v>
      </c>
      <c r="E224" s="140">
        <f t="shared" si="48"/>
        <v>8.4</v>
      </c>
      <c r="F224" s="413"/>
      <c r="G224" s="414" t="str">
        <f t="shared" si="58"/>
        <v xml:space="preserve">   Arbeitstag</v>
      </c>
      <c r="H224" s="97"/>
      <c r="I224" s="108"/>
      <c r="J224" s="97"/>
      <c r="K224" s="443"/>
      <c r="L224" s="144">
        <f t="shared" si="49"/>
        <v>0</v>
      </c>
      <c r="M224" s="140">
        <f t="shared" si="59"/>
        <v>80.400000000000006</v>
      </c>
      <c r="N224" s="48">
        <f t="shared" si="50"/>
        <v>1</v>
      </c>
      <c r="O224" s="598">
        <f t="shared" si="60"/>
        <v>0</v>
      </c>
      <c r="P224" s="598">
        <f t="shared" si="51"/>
        <v>0</v>
      </c>
      <c r="Q224" s="612">
        <f t="shared" si="52"/>
        <v>8.4</v>
      </c>
      <c r="R224" s="612">
        <f t="shared" si="61"/>
        <v>8.4</v>
      </c>
      <c r="S224" s="604">
        <f t="shared" si="62"/>
        <v>0</v>
      </c>
      <c r="T224" s="415">
        <f t="shared" si="53"/>
        <v>0</v>
      </c>
      <c r="U224" s="605">
        <f t="shared" si="54"/>
        <v>1</v>
      </c>
      <c r="V224" s="292">
        <f t="shared" si="55"/>
        <v>1</v>
      </c>
    </row>
    <row r="225" spans="1:22" x14ac:dyDescent="0.2">
      <c r="A225" s="629">
        <v>218</v>
      </c>
      <c r="B225" s="417">
        <f t="shared" si="63"/>
        <v>45510</v>
      </c>
      <c r="C225" s="418">
        <f t="shared" si="56"/>
        <v>45510</v>
      </c>
      <c r="D225" s="412">
        <f t="shared" si="57"/>
        <v>2</v>
      </c>
      <c r="E225" s="140">
        <f t="shared" si="48"/>
        <v>8.4</v>
      </c>
      <c r="F225" s="413"/>
      <c r="G225" s="414" t="str">
        <f t="shared" si="58"/>
        <v xml:space="preserve">   Arbeitstag</v>
      </c>
      <c r="H225" s="97"/>
      <c r="I225" s="108"/>
      <c r="J225" s="97"/>
      <c r="K225" s="443"/>
      <c r="L225" s="144">
        <f t="shared" si="49"/>
        <v>0</v>
      </c>
      <c r="M225" s="140">
        <f t="shared" si="59"/>
        <v>80.400000000000006</v>
      </c>
      <c r="N225" s="48">
        <f t="shared" si="50"/>
        <v>1</v>
      </c>
      <c r="O225" s="598">
        <f t="shared" si="60"/>
        <v>0</v>
      </c>
      <c r="P225" s="598">
        <f t="shared" si="51"/>
        <v>0</v>
      </c>
      <c r="Q225" s="612">
        <f t="shared" si="52"/>
        <v>8.4</v>
      </c>
      <c r="R225" s="612">
        <f t="shared" si="61"/>
        <v>8.4</v>
      </c>
      <c r="S225" s="604">
        <f t="shared" si="62"/>
        <v>0</v>
      </c>
      <c r="T225" s="415">
        <f t="shared" si="53"/>
        <v>0</v>
      </c>
      <c r="U225" s="605">
        <f t="shared" si="54"/>
        <v>1</v>
      </c>
      <c r="V225" s="292">
        <f t="shared" si="55"/>
        <v>1</v>
      </c>
    </row>
    <row r="226" spans="1:22" x14ac:dyDescent="0.2">
      <c r="A226" s="629">
        <v>219</v>
      </c>
      <c r="B226" s="417">
        <f t="shared" si="63"/>
        <v>45511</v>
      </c>
      <c r="C226" s="418">
        <f t="shared" si="56"/>
        <v>45511</v>
      </c>
      <c r="D226" s="412">
        <f t="shared" si="57"/>
        <v>3</v>
      </c>
      <c r="E226" s="140">
        <f t="shared" si="48"/>
        <v>8.4</v>
      </c>
      <c r="F226" s="413"/>
      <c r="G226" s="414" t="str">
        <f t="shared" si="58"/>
        <v xml:space="preserve">   Arbeitstag</v>
      </c>
      <c r="H226" s="97"/>
      <c r="I226" s="108"/>
      <c r="J226" s="97"/>
      <c r="K226" s="443"/>
      <c r="L226" s="144">
        <f t="shared" si="49"/>
        <v>0</v>
      </c>
      <c r="M226" s="140">
        <f t="shared" si="59"/>
        <v>80.400000000000006</v>
      </c>
      <c r="N226" s="48">
        <f t="shared" si="50"/>
        <v>1</v>
      </c>
      <c r="O226" s="598">
        <f t="shared" si="60"/>
        <v>0</v>
      </c>
      <c r="P226" s="598">
        <f t="shared" si="51"/>
        <v>0</v>
      </c>
      <c r="Q226" s="612">
        <f t="shared" si="52"/>
        <v>8.4</v>
      </c>
      <c r="R226" s="612">
        <f t="shared" si="61"/>
        <v>8.4</v>
      </c>
      <c r="S226" s="604">
        <f t="shared" si="62"/>
        <v>0</v>
      </c>
      <c r="T226" s="415">
        <f t="shared" si="53"/>
        <v>0</v>
      </c>
      <c r="U226" s="605">
        <f t="shared" si="54"/>
        <v>1</v>
      </c>
      <c r="V226" s="292">
        <f t="shared" si="55"/>
        <v>1</v>
      </c>
    </row>
    <row r="227" spans="1:22" x14ac:dyDescent="0.2">
      <c r="A227" s="629">
        <v>220</v>
      </c>
      <c r="B227" s="417">
        <f t="shared" si="63"/>
        <v>45512</v>
      </c>
      <c r="C227" s="418">
        <f t="shared" si="56"/>
        <v>45512</v>
      </c>
      <c r="D227" s="412">
        <f t="shared" si="57"/>
        <v>4</v>
      </c>
      <c r="E227" s="140">
        <f t="shared" si="48"/>
        <v>8.4</v>
      </c>
      <c r="F227" s="413"/>
      <c r="G227" s="414" t="str">
        <f t="shared" si="58"/>
        <v xml:space="preserve">   Arbeitstag</v>
      </c>
      <c r="H227" s="97"/>
      <c r="I227" s="108"/>
      <c r="J227" s="97"/>
      <c r="K227" s="443"/>
      <c r="L227" s="144">
        <f t="shared" si="49"/>
        <v>0</v>
      </c>
      <c r="M227" s="140">
        <f t="shared" si="59"/>
        <v>80.400000000000006</v>
      </c>
      <c r="N227" s="48">
        <f t="shared" si="50"/>
        <v>1</v>
      </c>
      <c r="O227" s="598">
        <f t="shared" si="60"/>
        <v>0</v>
      </c>
      <c r="P227" s="598">
        <f t="shared" si="51"/>
        <v>0</v>
      </c>
      <c r="Q227" s="612">
        <f t="shared" si="52"/>
        <v>8.4</v>
      </c>
      <c r="R227" s="612">
        <f t="shared" si="61"/>
        <v>8.4</v>
      </c>
      <c r="S227" s="604">
        <f t="shared" si="62"/>
        <v>0</v>
      </c>
      <c r="T227" s="415">
        <f t="shared" si="53"/>
        <v>0</v>
      </c>
      <c r="U227" s="605">
        <f t="shared" si="54"/>
        <v>1</v>
      </c>
      <c r="V227" s="292">
        <f t="shared" si="55"/>
        <v>1</v>
      </c>
    </row>
    <row r="228" spans="1:22" x14ac:dyDescent="0.2">
      <c r="A228" s="629">
        <v>221</v>
      </c>
      <c r="B228" s="417">
        <f t="shared" si="63"/>
        <v>45513</v>
      </c>
      <c r="C228" s="418">
        <f t="shared" si="56"/>
        <v>45513</v>
      </c>
      <c r="D228" s="412">
        <f t="shared" si="57"/>
        <v>5</v>
      </c>
      <c r="E228" s="140">
        <f t="shared" si="48"/>
        <v>8.4</v>
      </c>
      <c r="F228" s="413"/>
      <c r="G228" s="414" t="str">
        <f t="shared" si="58"/>
        <v xml:space="preserve">   Arbeitstag</v>
      </c>
      <c r="H228" s="97"/>
      <c r="I228" s="108"/>
      <c r="J228" s="97"/>
      <c r="K228" s="443"/>
      <c r="L228" s="144">
        <f t="shared" si="49"/>
        <v>0</v>
      </c>
      <c r="M228" s="140">
        <f t="shared" si="59"/>
        <v>80.400000000000006</v>
      </c>
      <c r="N228" s="48">
        <f t="shared" si="50"/>
        <v>1</v>
      </c>
      <c r="O228" s="598">
        <f t="shared" si="60"/>
        <v>0</v>
      </c>
      <c r="P228" s="598">
        <f t="shared" si="51"/>
        <v>0</v>
      </c>
      <c r="Q228" s="612">
        <f t="shared" si="52"/>
        <v>8.4</v>
      </c>
      <c r="R228" s="612">
        <f t="shared" si="61"/>
        <v>8.4</v>
      </c>
      <c r="S228" s="604">
        <f t="shared" si="62"/>
        <v>0</v>
      </c>
      <c r="T228" s="415">
        <f t="shared" si="53"/>
        <v>0</v>
      </c>
      <c r="U228" s="605">
        <f t="shared" si="54"/>
        <v>1</v>
      </c>
      <c r="V228" s="292">
        <f t="shared" si="55"/>
        <v>1</v>
      </c>
    </row>
    <row r="229" spans="1:22" x14ac:dyDescent="0.2">
      <c r="A229" s="629">
        <v>222</v>
      </c>
      <c r="B229" s="417">
        <f t="shared" si="63"/>
        <v>45514</v>
      </c>
      <c r="C229" s="418">
        <f t="shared" si="56"/>
        <v>45514</v>
      </c>
      <c r="D229" s="412">
        <f t="shared" si="57"/>
        <v>6</v>
      </c>
      <c r="E229" s="140">
        <f t="shared" si="48"/>
        <v>0</v>
      </c>
      <c r="F229" s="413"/>
      <c r="G229" s="414" t="str">
        <f t="shared" si="58"/>
        <v xml:space="preserve">   Wochenende</v>
      </c>
      <c r="H229" s="97"/>
      <c r="I229" s="108"/>
      <c r="J229" s="97"/>
      <c r="K229" s="443"/>
      <c r="L229" s="144">
        <f t="shared" si="49"/>
        <v>0</v>
      </c>
      <c r="M229" s="140">
        <f t="shared" si="59"/>
        <v>80.400000000000006</v>
      </c>
      <c r="N229" s="48">
        <f t="shared" si="50"/>
        <v>1</v>
      </c>
      <c r="O229" s="598">
        <f t="shared" si="60"/>
        <v>0</v>
      </c>
      <c r="P229" s="598">
        <f t="shared" si="51"/>
        <v>0</v>
      </c>
      <c r="Q229" s="612">
        <f t="shared" si="52"/>
        <v>0</v>
      </c>
      <c r="R229" s="612">
        <f t="shared" si="61"/>
        <v>0</v>
      </c>
      <c r="S229" s="604">
        <f t="shared" si="62"/>
        <v>1</v>
      </c>
      <c r="T229" s="415">
        <f t="shared" si="53"/>
        <v>0</v>
      </c>
      <c r="U229" s="605">
        <f t="shared" si="54"/>
        <v>1</v>
      </c>
      <c r="V229" s="292">
        <f t="shared" si="55"/>
        <v>1</v>
      </c>
    </row>
    <row r="230" spans="1:22" x14ac:dyDescent="0.2">
      <c r="A230" s="629">
        <v>223</v>
      </c>
      <c r="B230" s="417">
        <f t="shared" si="63"/>
        <v>45515</v>
      </c>
      <c r="C230" s="418">
        <f t="shared" si="56"/>
        <v>45515</v>
      </c>
      <c r="D230" s="412">
        <f t="shared" si="57"/>
        <v>7</v>
      </c>
      <c r="E230" s="140">
        <f t="shared" si="48"/>
        <v>0</v>
      </c>
      <c r="F230" s="413"/>
      <c r="G230" s="414" t="str">
        <f t="shared" si="58"/>
        <v xml:space="preserve">   Wochenende</v>
      </c>
      <c r="H230" s="97"/>
      <c r="I230" s="108"/>
      <c r="J230" s="97"/>
      <c r="K230" s="443"/>
      <c r="L230" s="144">
        <f t="shared" si="49"/>
        <v>0</v>
      </c>
      <c r="M230" s="140">
        <f t="shared" si="59"/>
        <v>80.400000000000006</v>
      </c>
      <c r="N230" s="48">
        <f t="shared" si="50"/>
        <v>1</v>
      </c>
      <c r="O230" s="598">
        <f t="shared" si="60"/>
        <v>0</v>
      </c>
      <c r="P230" s="598">
        <f t="shared" si="51"/>
        <v>0</v>
      </c>
      <c r="Q230" s="612">
        <f t="shared" si="52"/>
        <v>0</v>
      </c>
      <c r="R230" s="612">
        <f t="shared" si="61"/>
        <v>0</v>
      </c>
      <c r="S230" s="604">
        <f t="shared" si="62"/>
        <v>1</v>
      </c>
      <c r="T230" s="415">
        <f t="shared" si="53"/>
        <v>0</v>
      </c>
      <c r="U230" s="605">
        <f t="shared" si="54"/>
        <v>1</v>
      </c>
      <c r="V230" s="292">
        <f t="shared" si="55"/>
        <v>1</v>
      </c>
    </row>
    <row r="231" spans="1:22" x14ac:dyDescent="0.2">
      <c r="A231" s="629">
        <v>224</v>
      </c>
      <c r="B231" s="417">
        <f t="shared" si="63"/>
        <v>45516</v>
      </c>
      <c r="C231" s="418">
        <f t="shared" si="56"/>
        <v>45516</v>
      </c>
      <c r="D231" s="412">
        <f t="shared" si="57"/>
        <v>1</v>
      </c>
      <c r="E231" s="140">
        <f t="shared" si="48"/>
        <v>8.4</v>
      </c>
      <c r="F231" s="413"/>
      <c r="G231" s="414" t="str">
        <f t="shared" si="58"/>
        <v xml:space="preserve">   Arbeitstag</v>
      </c>
      <c r="H231" s="97"/>
      <c r="I231" s="108"/>
      <c r="J231" s="97"/>
      <c r="K231" s="443"/>
      <c r="L231" s="144">
        <f t="shared" si="49"/>
        <v>0</v>
      </c>
      <c r="M231" s="140">
        <f t="shared" si="59"/>
        <v>80.400000000000006</v>
      </c>
      <c r="N231" s="48">
        <f t="shared" si="50"/>
        <v>1</v>
      </c>
      <c r="O231" s="598">
        <f t="shared" si="60"/>
        <v>0</v>
      </c>
      <c r="P231" s="598">
        <f t="shared" si="51"/>
        <v>0</v>
      </c>
      <c r="Q231" s="612">
        <f t="shared" si="52"/>
        <v>8.4</v>
      </c>
      <c r="R231" s="612">
        <f t="shared" si="61"/>
        <v>8.4</v>
      </c>
      <c r="S231" s="604">
        <f t="shared" si="62"/>
        <v>0</v>
      </c>
      <c r="T231" s="415">
        <f t="shared" si="53"/>
        <v>0</v>
      </c>
      <c r="U231" s="605">
        <f t="shared" si="54"/>
        <v>1</v>
      </c>
      <c r="V231" s="292">
        <f t="shared" si="55"/>
        <v>1</v>
      </c>
    </row>
    <row r="232" spans="1:22" x14ac:dyDescent="0.2">
      <c r="A232" s="629">
        <v>225</v>
      </c>
      <c r="B232" s="417">
        <f t="shared" si="63"/>
        <v>45517</v>
      </c>
      <c r="C232" s="418">
        <f t="shared" si="56"/>
        <v>45517</v>
      </c>
      <c r="D232" s="412">
        <f t="shared" si="57"/>
        <v>2</v>
      </c>
      <c r="E232" s="140">
        <f t="shared" si="48"/>
        <v>8.4</v>
      </c>
      <c r="F232" s="413"/>
      <c r="G232" s="414" t="str">
        <f t="shared" si="58"/>
        <v xml:space="preserve">   Arbeitstag</v>
      </c>
      <c r="H232" s="97"/>
      <c r="I232" s="108"/>
      <c r="J232" s="97"/>
      <c r="K232" s="443"/>
      <c r="L232" s="144">
        <f t="shared" si="49"/>
        <v>0</v>
      </c>
      <c r="M232" s="140">
        <f t="shared" si="59"/>
        <v>80.400000000000006</v>
      </c>
      <c r="N232" s="48">
        <f t="shared" si="50"/>
        <v>1</v>
      </c>
      <c r="O232" s="598">
        <f t="shared" si="60"/>
        <v>0</v>
      </c>
      <c r="P232" s="598">
        <f t="shared" si="51"/>
        <v>0</v>
      </c>
      <c r="Q232" s="612">
        <f t="shared" si="52"/>
        <v>8.4</v>
      </c>
      <c r="R232" s="612">
        <f t="shared" si="61"/>
        <v>8.4</v>
      </c>
      <c r="S232" s="604">
        <f t="shared" si="62"/>
        <v>0</v>
      </c>
      <c r="T232" s="415">
        <f t="shared" si="53"/>
        <v>0</v>
      </c>
      <c r="U232" s="605">
        <f t="shared" si="54"/>
        <v>1</v>
      </c>
      <c r="V232" s="292">
        <f t="shared" si="55"/>
        <v>1</v>
      </c>
    </row>
    <row r="233" spans="1:22" x14ac:dyDescent="0.2">
      <c r="A233" s="629">
        <v>226</v>
      </c>
      <c r="B233" s="417">
        <f t="shared" si="63"/>
        <v>45518</v>
      </c>
      <c r="C233" s="418">
        <f t="shared" si="56"/>
        <v>45518</v>
      </c>
      <c r="D233" s="412">
        <f t="shared" si="57"/>
        <v>3</v>
      </c>
      <c r="E233" s="140">
        <f t="shared" si="48"/>
        <v>8.4</v>
      </c>
      <c r="F233" s="413"/>
      <c r="G233" s="414" t="str">
        <f t="shared" si="58"/>
        <v xml:space="preserve">   Arbeitstag</v>
      </c>
      <c r="H233" s="97"/>
      <c r="I233" s="108"/>
      <c r="J233" s="97"/>
      <c r="K233" s="443"/>
      <c r="L233" s="144">
        <f t="shared" si="49"/>
        <v>0</v>
      </c>
      <c r="M233" s="140">
        <f t="shared" si="59"/>
        <v>80.400000000000006</v>
      </c>
      <c r="N233" s="48">
        <f t="shared" si="50"/>
        <v>1</v>
      </c>
      <c r="O233" s="598">
        <f t="shared" si="60"/>
        <v>0</v>
      </c>
      <c r="P233" s="598">
        <f t="shared" si="51"/>
        <v>0</v>
      </c>
      <c r="Q233" s="612">
        <f t="shared" si="52"/>
        <v>8.4</v>
      </c>
      <c r="R233" s="612">
        <f t="shared" si="61"/>
        <v>8.4</v>
      </c>
      <c r="S233" s="604">
        <f t="shared" si="62"/>
        <v>0</v>
      </c>
      <c r="T233" s="415">
        <f t="shared" si="53"/>
        <v>0</v>
      </c>
      <c r="U233" s="605">
        <f t="shared" si="54"/>
        <v>1</v>
      </c>
      <c r="V233" s="292">
        <f t="shared" si="55"/>
        <v>1</v>
      </c>
    </row>
    <row r="234" spans="1:22" x14ac:dyDescent="0.2">
      <c r="A234" s="629">
        <v>227</v>
      </c>
      <c r="B234" s="417">
        <f t="shared" si="63"/>
        <v>45519</v>
      </c>
      <c r="C234" s="418">
        <f t="shared" si="56"/>
        <v>45519</v>
      </c>
      <c r="D234" s="412">
        <f t="shared" si="57"/>
        <v>4</v>
      </c>
      <c r="E234" s="140">
        <f t="shared" si="48"/>
        <v>8.4</v>
      </c>
      <c r="F234" s="413"/>
      <c r="G234" s="414" t="str">
        <f t="shared" si="58"/>
        <v xml:space="preserve">   Arbeitstag</v>
      </c>
      <c r="H234" s="97"/>
      <c r="I234" s="108"/>
      <c r="J234" s="97"/>
      <c r="K234" s="443"/>
      <c r="L234" s="144">
        <f t="shared" si="49"/>
        <v>0</v>
      </c>
      <c r="M234" s="140">
        <f t="shared" si="59"/>
        <v>80.400000000000006</v>
      </c>
      <c r="N234" s="48">
        <f t="shared" si="50"/>
        <v>1</v>
      </c>
      <c r="O234" s="598">
        <f t="shared" si="60"/>
        <v>0</v>
      </c>
      <c r="P234" s="598">
        <f t="shared" si="51"/>
        <v>0</v>
      </c>
      <c r="Q234" s="612">
        <f t="shared" si="52"/>
        <v>8.4</v>
      </c>
      <c r="R234" s="612">
        <f t="shared" si="61"/>
        <v>8.4</v>
      </c>
      <c r="S234" s="604">
        <f t="shared" si="62"/>
        <v>0</v>
      </c>
      <c r="T234" s="415">
        <f t="shared" si="53"/>
        <v>0</v>
      </c>
      <c r="U234" s="605">
        <f t="shared" si="54"/>
        <v>1</v>
      </c>
      <c r="V234" s="292">
        <f t="shared" si="55"/>
        <v>1</v>
      </c>
    </row>
    <row r="235" spans="1:22" x14ac:dyDescent="0.2">
      <c r="A235" s="629">
        <v>228</v>
      </c>
      <c r="B235" s="417">
        <f t="shared" si="63"/>
        <v>45520</v>
      </c>
      <c r="C235" s="418">
        <f t="shared" si="56"/>
        <v>45520</v>
      </c>
      <c r="D235" s="412">
        <f t="shared" si="57"/>
        <v>5</v>
      </c>
      <c r="E235" s="140">
        <f t="shared" si="48"/>
        <v>8.4</v>
      </c>
      <c r="F235" s="413"/>
      <c r="G235" s="414" t="str">
        <f t="shared" si="58"/>
        <v xml:space="preserve">   Arbeitstag</v>
      </c>
      <c r="H235" s="97"/>
      <c r="I235" s="108"/>
      <c r="J235" s="97"/>
      <c r="K235" s="443"/>
      <c r="L235" s="144">
        <f t="shared" si="49"/>
        <v>0</v>
      </c>
      <c r="M235" s="140">
        <f t="shared" si="59"/>
        <v>80.400000000000006</v>
      </c>
      <c r="N235" s="48">
        <f t="shared" si="50"/>
        <v>1</v>
      </c>
      <c r="O235" s="598">
        <f t="shared" si="60"/>
        <v>0</v>
      </c>
      <c r="P235" s="598">
        <f t="shared" si="51"/>
        <v>0</v>
      </c>
      <c r="Q235" s="612">
        <f t="shared" si="52"/>
        <v>8.4</v>
      </c>
      <c r="R235" s="612">
        <f t="shared" si="61"/>
        <v>8.4</v>
      </c>
      <c r="S235" s="604">
        <f t="shared" si="62"/>
        <v>0</v>
      </c>
      <c r="T235" s="415">
        <f t="shared" si="53"/>
        <v>0</v>
      </c>
      <c r="U235" s="605">
        <f t="shared" si="54"/>
        <v>1</v>
      </c>
      <c r="V235" s="292">
        <f t="shared" si="55"/>
        <v>1</v>
      </c>
    </row>
    <row r="236" spans="1:22" x14ac:dyDescent="0.2">
      <c r="A236" s="629">
        <v>229</v>
      </c>
      <c r="B236" s="417">
        <f t="shared" si="63"/>
        <v>45521</v>
      </c>
      <c r="C236" s="418">
        <f t="shared" si="56"/>
        <v>45521</v>
      </c>
      <c r="D236" s="412">
        <f t="shared" si="57"/>
        <v>6</v>
      </c>
      <c r="E236" s="140">
        <f t="shared" si="48"/>
        <v>0</v>
      </c>
      <c r="F236" s="413"/>
      <c r="G236" s="414" t="str">
        <f t="shared" si="58"/>
        <v xml:space="preserve">   Wochenende</v>
      </c>
      <c r="H236" s="97"/>
      <c r="I236" s="108"/>
      <c r="J236" s="97"/>
      <c r="K236" s="443"/>
      <c r="L236" s="144">
        <f t="shared" si="49"/>
        <v>0</v>
      </c>
      <c r="M236" s="140">
        <f t="shared" si="59"/>
        <v>80.400000000000006</v>
      </c>
      <c r="N236" s="48">
        <f t="shared" si="50"/>
        <v>1</v>
      </c>
      <c r="O236" s="598">
        <f t="shared" si="60"/>
        <v>0</v>
      </c>
      <c r="P236" s="598">
        <f t="shared" si="51"/>
        <v>0</v>
      </c>
      <c r="Q236" s="612">
        <f t="shared" si="52"/>
        <v>0</v>
      </c>
      <c r="R236" s="612">
        <f t="shared" si="61"/>
        <v>0</v>
      </c>
      <c r="S236" s="604">
        <f t="shared" si="62"/>
        <v>1</v>
      </c>
      <c r="T236" s="415">
        <f t="shared" si="53"/>
        <v>0</v>
      </c>
      <c r="U236" s="605">
        <f t="shared" si="54"/>
        <v>1</v>
      </c>
      <c r="V236" s="292">
        <f t="shared" si="55"/>
        <v>1</v>
      </c>
    </row>
    <row r="237" spans="1:22" x14ac:dyDescent="0.2">
      <c r="A237" s="629">
        <v>230</v>
      </c>
      <c r="B237" s="417">
        <f t="shared" si="63"/>
        <v>45522</v>
      </c>
      <c r="C237" s="418">
        <f t="shared" si="56"/>
        <v>45522</v>
      </c>
      <c r="D237" s="412">
        <f t="shared" si="57"/>
        <v>7</v>
      </c>
      <c r="E237" s="140">
        <f t="shared" si="48"/>
        <v>0</v>
      </c>
      <c r="F237" s="413"/>
      <c r="G237" s="414" t="str">
        <f t="shared" si="58"/>
        <v xml:space="preserve">   Wochenende</v>
      </c>
      <c r="H237" s="97"/>
      <c r="I237" s="108"/>
      <c r="J237" s="97"/>
      <c r="K237" s="443"/>
      <c r="L237" s="144">
        <f t="shared" si="49"/>
        <v>0</v>
      </c>
      <c r="M237" s="140">
        <f t="shared" si="59"/>
        <v>80.400000000000006</v>
      </c>
      <c r="N237" s="48">
        <f t="shared" si="50"/>
        <v>1</v>
      </c>
      <c r="O237" s="598">
        <f t="shared" si="60"/>
        <v>0</v>
      </c>
      <c r="P237" s="598">
        <f t="shared" si="51"/>
        <v>0</v>
      </c>
      <c r="Q237" s="612">
        <f t="shared" si="52"/>
        <v>0</v>
      </c>
      <c r="R237" s="612">
        <f t="shared" si="61"/>
        <v>0</v>
      </c>
      <c r="S237" s="604">
        <f t="shared" si="62"/>
        <v>1</v>
      </c>
      <c r="T237" s="415">
        <f t="shared" si="53"/>
        <v>0</v>
      </c>
      <c r="U237" s="605">
        <f t="shared" si="54"/>
        <v>1</v>
      </c>
      <c r="V237" s="292">
        <f t="shared" si="55"/>
        <v>1</v>
      </c>
    </row>
    <row r="238" spans="1:22" x14ac:dyDescent="0.2">
      <c r="A238" s="629">
        <v>231</v>
      </c>
      <c r="B238" s="417">
        <f t="shared" si="63"/>
        <v>45523</v>
      </c>
      <c r="C238" s="418">
        <f t="shared" si="56"/>
        <v>45523</v>
      </c>
      <c r="D238" s="412">
        <f t="shared" si="57"/>
        <v>1</v>
      </c>
      <c r="E238" s="140">
        <f t="shared" si="48"/>
        <v>8.4</v>
      </c>
      <c r="F238" s="413"/>
      <c r="G238" s="414" t="str">
        <f t="shared" si="58"/>
        <v xml:space="preserve">   Arbeitstag</v>
      </c>
      <c r="H238" s="97"/>
      <c r="I238" s="108"/>
      <c r="J238" s="97"/>
      <c r="K238" s="443"/>
      <c r="L238" s="144">
        <f t="shared" si="49"/>
        <v>0</v>
      </c>
      <c r="M238" s="140">
        <f t="shared" si="59"/>
        <v>80.400000000000006</v>
      </c>
      <c r="N238" s="48">
        <f t="shared" si="50"/>
        <v>1</v>
      </c>
      <c r="O238" s="598">
        <f t="shared" si="60"/>
        <v>0</v>
      </c>
      <c r="P238" s="598">
        <f t="shared" si="51"/>
        <v>0</v>
      </c>
      <c r="Q238" s="612">
        <f t="shared" si="52"/>
        <v>8.4</v>
      </c>
      <c r="R238" s="612">
        <f t="shared" si="61"/>
        <v>8.4</v>
      </c>
      <c r="S238" s="604">
        <f t="shared" si="62"/>
        <v>0</v>
      </c>
      <c r="T238" s="415">
        <f t="shared" si="53"/>
        <v>0</v>
      </c>
      <c r="U238" s="605">
        <f t="shared" si="54"/>
        <v>1</v>
      </c>
      <c r="V238" s="292">
        <f t="shared" si="55"/>
        <v>1</v>
      </c>
    </row>
    <row r="239" spans="1:22" x14ac:dyDescent="0.2">
      <c r="A239" s="629">
        <v>232</v>
      </c>
      <c r="B239" s="417">
        <f t="shared" si="63"/>
        <v>45524</v>
      </c>
      <c r="C239" s="418">
        <f t="shared" si="56"/>
        <v>45524</v>
      </c>
      <c r="D239" s="412">
        <f t="shared" si="57"/>
        <v>2</v>
      </c>
      <c r="E239" s="140">
        <f t="shared" si="48"/>
        <v>8.4</v>
      </c>
      <c r="F239" s="413"/>
      <c r="G239" s="414" t="str">
        <f t="shared" si="58"/>
        <v xml:space="preserve">   Arbeitstag</v>
      </c>
      <c r="H239" s="97"/>
      <c r="I239" s="108"/>
      <c r="J239" s="97"/>
      <c r="K239" s="443"/>
      <c r="L239" s="144">
        <f t="shared" si="49"/>
        <v>0</v>
      </c>
      <c r="M239" s="140">
        <f t="shared" si="59"/>
        <v>80.400000000000006</v>
      </c>
      <c r="N239" s="48">
        <f t="shared" si="50"/>
        <v>1</v>
      </c>
      <c r="O239" s="598">
        <f t="shared" si="60"/>
        <v>0</v>
      </c>
      <c r="P239" s="598">
        <f t="shared" si="51"/>
        <v>0</v>
      </c>
      <c r="Q239" s="612">
        <f t="shared" si="52"/>
        <v>8.4</v>
      </c>
      <c r="R239" s="612">
        <f t="shared" si="61"/>
        <v>8.4</v>
      </c>
      <c r="S239" s="604">
        <f t="shared" si="62"/>
        <v>0</v>
      </c>
      <c r="T239" s="415">
        <f t="shared" si="53"/>
        <v>0</v>
      </c>
      <c r="U239" s="605">
        <f t="shared" si="54"/>
        <v>1</v>
      </c>
      <c r="V239" s="292">
        <f t="shared" si="55"/>
        <v>1</v>
      </c>
    </row>
    <row r="240" spans="1:22" x14ac:dyDescent="0.2">
      <c r="A240" s="629">
        <v>233</v>
      </c>
      <c r="B240" s="417">
        <f t="shared" si="63"/>
        <v>45525</v>
      </c>
      <c r="C240" s="418">
        <f t="shared" si="56"/>
        <v>45525</v>
      </c>
      <c r="D240" s="412">
        <f t="shared" si="57"/>
        <v>3</v>
      </c>
      <c r="E240" s="140">
        <f t="shared" si="48"/>
        <v>8.4</v>
      </c>
      <c r="F240" s="413"/>
      <c r="G240" s="414" t="str">
        <f t="shared" si="58"/>
        <v xml:space="preserve">   Arbeitstag</v>
      </c>
      <c r="H240" s="97"/>
      <c r="I240" s="108"/>
      <c r="J240" s="97"/>
      <c r="K240" s="443"/>
      <c r="L240" s="144">
        <f t="shared" si="49"/>
        <v>0</v>
      </c>
      <c r="M240" s="140">
        <f t="shared" si="59"/>
        <v>80.400000000000006</v>
      </c>
      <c r="N240" s="48">
        <f t="shared" si="50"/>
        <v>1</v>
      </c>
      <c r="O240" s="598">
        <f t="shared" si="60"/>
        <v>0</v>
      </c>
      <c r="P240" s="598">
        <f t="shared" si="51"/>
        <v>0</v>
      </c>
      <c r="Q240" s="612">
        <f t="shared" si="52"/>
        <v>8.4</v>
      </c>
      <c r="R240" s="612">
        <f t="shared" si="61"/>
        <v>8.4</v>
      </c>
      <c r="S240" s="604">
        <f t="shared" si="62"/>
        <v>0</v>
      </c>
      <c r="T240" s="415">
        <f t="shared" si="53"/>
        <v>0</v>
      </c>
      <c r="U240" s="605">
        <f t="shared" si="54"/>
        <v>1</v>
      </c>
      <c r="V240" s="292">
        <f t="shared" si="55"/>
        <v>1</v>
      </c>
    </row>
    <row r="241" spans="1:22" x14ac:dyDescent="0.2">
      <c r="A241" s="629">
        <v>234</v>
      </c>
      <c r="B241" s="417">
        <f t="shared" si="63"/>
        <v>45526</v>
      </c>
      <c r="C241" s="418">
        <f t="shared" si="56"/>
        <v>45526</v>
      </c>
      <c r="D241" s="412">
        <f t="shared" si="57"/>
        <v>4</v>
      </c>
      <c r="E241" s="140">
        <f t="shared" si="48"/>
        <v>8.4</v>
      </c>
      <c r="F241" s="413"/>
      <c r="G241" s="414" t="str">
        <f t="shared" si="58"/>
        <v xml:space="preserve">   Arbeitstag</v>
      </c>
      <c r="H241" s="97"/>
      <c r="I241" s="108"/>
      <c r="J241" s="97"/>
      <c r="K241" s="443"/>
      <c r="L241" s="144">
        <f t="shared" si="49"/>
        <v>0</v>
      </c>
      <c r="M241" s="140">
        <f t="shared" si="59"/>
        <v>80.400000000000006</v>
      </c>
      <c r="N241" s="48">
        <f t="shared" si="50"/>
        <v>1</v>
      </c>
      <c r="O241" s="598">
        <f t="shared" si="60"/>
        <v>0</v>
      </c>
      <c r="P241" s="598">
        <f t="shared" si="51"/>
        <v>0</v>
      </c>
      <c r="Q241" s="612">
        <f t="shared" si="52"/>
        <v>8.4</v>
      </c>
      <c r="R241" s="612">
        <f t="shared" si="61"/>
        <v>8.4</v>
      </c>
      <c r="S241" s="604">
        <f t="shared" si="62"/>
        <v>0</v>
      </c>
      <c r="T241" s="415">
        <f t="shared" si="53"/>
        <v>0</v>
      </c>
      <c r="U241" s="605">
        <f t="shared" si="54"/>
        <v>1</v>
      </c>
      <c r="V241" s="292">
        <f t="shared" si="55"/>
        <v>1</v>
      </c>
    </row>
    <row r="242" spans="1:22" x14ac:dyDescent="0.2">
      <c r="A242" s="629">
        <v>235</v>
      </c>
      <c r="B242" s="417">
        <f t="shared" si="63"/>
        <v>45527</v>
      </c>
      <c r="C242" s="418">
        <f t="shared" si="56"/>
        <v>45527</v>
      </c>
      <c r="D242" s="412">
        <f t="shared" si="57"/>
        <v>5</v>
      </c>
      <c r="E242" s="140">
        <f t="shared" si="48"/>
        <v>8.4</v>
      </c>
      <c r="F242" s="413"/>
      <c r="G242" s="414" t="str">
        <f t="shared" si="58"/>
        <v xml:space="preserve">   Arbeitstag</v>
      </c>
      <c r="H242" s="97"/>
      <c r="I242" s="108"/>
      <c r="J242" s="97"/>
      <c r="K242" s="443"/>
      <c r="L242" s="144">
        <f t="shared" si="49"/>
        <v>0</v>
      </c>
      <c r="M242" s="140">
        <f t="shared" si="59"/>
        <v>80.400000000000006</v>
      </c>
      <c r="N242" s="48">
        <f t="shared" si="50"/>
        <v>1</v>
      </c>
      <c r="O242" s="598">
        <f t="shared" si="60"/>
        <v>0</v>
      </c>
      <c r="P242" s="598">
        <f t="shared" si="51"/>
        <v>0</v>
      </c>
      <c r="Q242" s="612">
        <f t="shared" si="52"/>
        <v>8.4</v>
      </c>
      <c r="R242" s="612">
        <f t="shared" si="61"/>
        <v>8.4</v>
      </c>
      <c r="S242" s="604">
        <f t="shared" si="62"/>
        <v>0</v>
      </c>
      <c r="T242" s="415">
        <f t="shared" si="53"/>
        <v>0</v>
      </c>
      <c r="U242" s="605">
        <f t="shared" si="54"/>
        <v>1</v>
      </c>
      <c r="V242" s="292">
        <f t="shared" si="55"/>
        <v>1</v>
      </c>
    </row>
    <row r="243" spans="1:22" x14ac:dyDescent="0.2">
      <c r="A243" s="629">
        <v>236</v>
      </c>
      <c r="B243" s="417">
        <f t="shared" si="63"/>
        <v>45528</v>
      </c>
      <c r="C243" s="418">
        <f t="shared" si="56"/>
        <v>45528</v>
      </c>
      <c r="D243" s="412">
        <f t="shared" si="57"/>
        <v>6</v>
      </c>
      <c r="E243" s="140">
        <f t="shared" si="48"/>
        <v>0</v>
      </c>
      <c r="F243" s="413"/>
      <c r="G243" s="414" t="str">
        <f t="shared" si="58"/>
        <v xml:space="preserve">   Wochenende</v>
      </c>
      <c r="H243" s="97"/>
      <c r="I243" s="108"/>
      <c r="J243" s="97"/>
      <c r="K243" s="443"/>
      <c r="L243" s="144">
        <f t="shared" si="49"/>
        <v>0</v>
      </c>
      <c r="M243" s="140">
        <f t="shared" si="59"/>
        <v>80.400000000000006</v>
      </c>
      <c r="N243" s="48">
        <f t="shared" si="50"/>
        <v>1</v>
      </c>
      <c r="O243" s="598">
        <f t="shared" si="60"/>
        <v>0</v>
      </c>
      <c r="P243" s="598">
        <f t="shared" si="51"/>
        <v>0</v>
      </c>
      <c r="Q243" s="612">
        <f t="shared" si="52"/>
        <v>0</v>
      </c>
      <c r="R243" s="612">
        <f t="shared" si="61"/>
        <v>0</v>
      </c>
      <c r="S243" s="604">
        <f t="shared" si="62"/>
        <v>1</v>
      </c>
      <c r="T243" s="415">
        <f t="shared" si="53"/>
        <v>0</v>
      </c>
      <c r="U243" s="605">
        <f t="shared" si="54"/>
        <v>1</v>
      </c>
      <c r="V243" s="292">
        <f t="shared" si="55"/>
        <v>1</v>
      </c>
    </row>
    <row r="244" spans="1:22" x14ac:dyDescent="0.2">
      <c r="A244" s="629">
        <v>237</v>
      </c>
      <c r="B244" s="417">
        <f t="shared" si="63"/>
        <v>45529</v>
      </c>
      <c r="C244" s="418">
        <f t="shared" si="56"/>
        <v>45529</v>
      </c>
      <c r="D244" s="412">
        <f t="shared" si="57"/>
        <v>7</v>
      </c>
      <c r="E244" s="140">
        <f t="shared" si="48"/>
        <v>0</v>
      </c>
      <c r="F244" s="413"/>
      <c r="G244" s="414" t="str">
        <f t="shared" si="58"/>
        <v xml:space="preserve">   Wochenende</v>
      </c>
      <c r="H244" s="97"/>
      <c r="I244" s="108"/>
      <c r="J244" s="97"/>
      <c r="K244" s="443"/>
      <c r="L244" s="144">
        <f t="shared" si="49"/>
        <v>0</v>
      </c>
      <c r="M244" s="140">
        <f t="shared" si="59"/>
        <v>80.400000000000006</v>
      </c>
      <c r="N244" s="48">
        <f t="shared" si="50"/>
        <v>1</v>
      </c>
      <c r="O244" s="598">
        <f t="shared" si="60"/>
        <v>0</v>
      </c>
      <c r="P244" s="598">
        <f t="shared" si="51"/>
        <v>0</v>
      </c>
      <c r="Q244" s="612">
        <f t="shared" si="52"/>
        <v>0</v>
      </c>
      <c r="R244" s="612">
        <f t="shared" si="61"/>
        <v>0</v>
      </c>
      <c r="S244" s="604">
        <f t="shared" si="62"/>
        <v>1</v>
      </c>
      <c r="T244" s="415">
        <f t="shared" si="53"/>
        <v>0</v>
      </c>
      <c r="U244" s="605">
        <f t="shared" si="54"/>
        <v>1</v>
      </c>
      <c r="V244" s="292">
        <f t="shared" si="55"/>
        <v>1</v>
      </c>
    </row>
    <row r="245" spans="1:22" x14ac:dyDescent="0.2">
      <c r="A245" s="629">
        <v>238</v>
      </c>
      <c r="B245" s="417">
        <f t="shared" si="63"/>
        <v>45530</v>
      </c>
      <c r="C245" s="418">
        <f t="shared" si="56"/>
        <v>45530</v>
      </c>
      <c r="D245" s="412">
        <f t="shared" si="57"/>
        <v>1</v>
      </c>
      <c r="E245" s="140">
        <f t="shared" si="48"/>
        <v>8.4</v>
      </c>
      <c r="F245" s="413"/>
      <c r="G245" s="414" t="str">
        <f t="shared" si="58"/>
        <v xml:space="preserve">   Arbeitstag</v>
      </c>
      <c r="H245" s="97"/>
      <c r="I245" s="108"/>
      <c r="J245" s="97"/>
      <c r="K245" s="443"/>
      <c r="L245" s="144">
        <f t="shared" si="49"/>
        <v>0</v>
      </c>
      <c r="M245" s="140">
        <f t="shared" si="59"/>
        <v>80.400000000000006</v>
      </c>
      <c r="N245" s="48">
        <f t="shared" si="50"/>
        <v>1</v>
      </c>
      <c r="O245" s="598">
        <f t="shared" si="60"/>
        <v>0</v>
      </c>
      <c r="P245" s="598">
        <f t="shared" si="51"/>
        <v>0</v>
      </c>
      <c r="Q245" s="612">
        <f t="shared" si="52"/>
        <v>8.4</v>
      </c>
      <c r="R245" s="612">
        <f t="shared" si="61"/>
        <v>8.4</v>
      </c>
      <c r="S245" s="604">
        <f t="shared" si="62"/>
        <v>0</v>
      </c>
      <c r="T245" s="415">
        <f t="shared" si="53"/>
        <v>0</v>
      </c>
      <c r="U245" s="605">
        <f t="shared" si="54"/>
        <v>1</v>
      </c>
      <c r="V245" s="292">
        <f t="shared" si="55"/>
        <v>1</v>
      </c>
    </row>
    <row r="246" spans="1:22" x14ac:dyDescent="0.2">
      <c r="A246" s="629">
        <v>239</v>
      </c>
      <c r="B246" s="417">
        <f t="shared" si="63"/>
        <v>45531</v>
      </c>
      <c r="C246" s="418">
        <f t="shared" si="56"/>
        <v>45531</v>
      </c>
      <c r="D246" s="412">
        <f t="shared" si="57"/>
        <v>2</v>
      </c>
      <c r="E246" s="140">
        <f t="shared" si="48"/>
        <v>8.4</v>
      </c>
      <c r="F246" s="413"/>
      <c r="G246" s="414" t="str">
        <f t="shared" si="58"/>
        <v xml:space="preserve">   Arbeitstag</v>
      </c>
      <c r="H246" s="97"/>
      <c r="I246" s="108"/>
      <c r="J246" s="97"/>
      <c r="K246" s="443"/>
      <c r="L246" s="144">
        <f t="shared" si="49"/>
        <v>0</v>
      </c>
      <c r="M246" s="140">
        <f t="shared" si="59"/>
        <v>80.400000000000006</v>
      </c>
      <c r="N246" s="48">
        <f t="shared" si="50"/>
        <v>1</v>
      </c>
      <c r="O246" s="598">
        <f t="shared" si="60"/>
        <v>0</v>
      </c>
      <c r="P246" s="598">
        <f t="shared" si="51"/>
        <v>0</v>
      </c>
      <c r="Q246" s="612">
        <f t="shared" si="52"/>
        <v>8.4</v>
      </c>
      <c r="R246" s="612">
        <f t="shared" si="61"/>
        <v>8.4</v>
      </c>
      <c r="S246" s="604">
        <f t="shared" si="62"/>
        <v>0</v>
      </c>
      <c r="T246" s="415">
        <f t="shared" si="53"/>
        <v>0</v>
      </c>
      <c r="U246" s="605">
        <f t="shared" si="54"/>
        <v>1</v>
      </c>
      <c r="V246" s="292">
        <f t="shared" si="55"/>
        <v>1</v>
      </c>
    </row>
    <row r="247" spans="1:22" x14ac:dyDescent="0.2">
      <c r="A247" s="629">
        <v>240</v>
      </c>
      <c r="B247" s="417">
        <f t="shared" si="63"/>
        <v>45532</v>
      </c>
      <c r="C247" s="418">
        <f t="shared" si="56"/>
        <v>45532</v>
      </c>
      <c r="D247" s="412">
        <f t="shared" si="57"/>
        <v>3</v>
      </c>
      <c r="E247" s="140">
        <f t="shared" si="48"/>
        <v>8.4</v>
      </c>
      <c r="F247" s="413"/>
      <c r="G247" s="414" t="str">
        <f t="shared" si="58"/>
        <v xml:space="preserve">   Arbeitstag</v>
      </c>
      <c r="H247" s="97"/>
      <c r="I247" s="108"/>
      <c r="J247" s="97"/>
      <c r="K247" s="443"/>
      <c r="L247" s="144">
        <f t="shared" si="49"/>
        <v>0</v>
      </c>
      <c r="M247" s="140">
        <f t="shared" si="59"/>
        <v>80.400000000000006</v>
      </c>
      <c r="N247" s="48">
        <f t="shared" si="50"/>
        <v>1</v>
      </c>
      <c r="O247" s="598">
        <f t="shared" si="60"/>
        <v>0</v>
      </c>
      <c r="P247" s="598">
        <f t="shared" si="51"/>
        <v>0</v>
      </c>
      <c r="Q247" s="612">
        <f t="shared" si="52"/>
        <v>8.4</v>
      </c>
      <c r="R247" s="612">
        <f t="shared" si="61"/>
        <v>8.4</v>
      </c>
      <c r="S247" s="604">
        <f t="shared" si="62"/>
        <v>0</v>
      </c>
      <c r="T247" s="415">
        <f t="shared" si="53"/>
        <v>0</v>
      </c>
      <c r="U247" s="605">
        <f t="shared" si="54"/>
        <v>1</v>
      </c>
      <c r="V247" s="292">
        <f t="shared" si="55"/>
        <v>1</v>
      </c>
    </row>
    <row r="248" spans="1:22" x14ac:dyDescent="0.2">
      <c r="A248" s="629">
        <v>241</v>
      </c>
      <c r="B248" s="417">
        <f t="shared" si="63"/>
        <v>45533</v>
      </c>
      <c r="C248" s="418">
        <f t="shared" si="56"/>
        <v>45533</v>
      </c>
      <c r="D248" s="412">
        <f t="shared" si="57"/>
        <v>4</v>
      </c>
      <c r="E248" s="140">
        <f t="shared" si="48"/>
        <v>8.4</v>
      </c>
      <c r="F248" s="413"/>
      <c r="G248" s="414" t="str">
        <f t="shared" si="58"/>
        <v xml:space="preserve">   Arbeitstag</v>
      </c>
      <c r="H248" s="97"/>
      <c r="I248" s="108"/>
      <c r="J248" s="97"/>
      <c r="K248" s="443"/>
      <c r="L248" s="144">
        <f t="shared" si="49"/>
        <v>0</v>
      </c>
      <c r="M248" s="140">
        <f t="shared" si="59"/>
        <v>80.400000000000006</v>
      </c>
      <c r="N248" s="48">
        <f t="shared" si="50"/>
        <v>1</v>
      </c>
      <c r="O248" s="598">
        <f t="shared" si="60"/>
        <v>0</v>
      </c>
      <c r="P248" s="598">
        <f t="shared" si="51"/>
        <v>0</v>
      </c>
      <c r="Q248" s="612">
        <f t="shared" si="52"/>
        <v>8.4</v>
      </c>
      <c r="R248" s="612">
        <f t="shared" si="61"/>
        <v>8.4</v>
      </c>
      <c r="S248" s="604">
        <f t="shared" si="62"/>
        <v>0</v>
      </c>
      <c r="T248" s="415">
        <f t="shared" si="53"/>
        <v>0</v>
      </c>
      <c r="U248" s="605">
        <f t="shared" si="54"/>
        <v>1</v>
      </c>
      <c r="V248" s="292">
        <f t="shared" si="55"/>
        <v>1</v>
      </c>
    </row>
    <row r="249" spans="1:22" x14ac:dyDescent="0.2">
      <c r="A249" s="629">
        <v>242</v>
      </c>
      <c r="B249" s="417">
        <f t="shared" si="63"/>
        <v>45534</v>
      </c>
      <c r="C249" s="418">
        <f t="shared" si="56"/>
        <v>45534</v>
      </c>
      <c r="D249" s="412">
        <f t="shared" si="57"/>
        <v>5</v>
      </c>
      <c r="E249" s="140">
        <f t="shared" si="48"/>
        <v>8.4</v>
      </c>
      <c r="F249" s="413"/>
      <c r="G249" s="414" t="str">
        <f t="shared" si="58"/>
        <v xml:space="preserve">   Arbeitstag</v>
      </c>
      <c r="H249" s="97"/>
      <c r="I249" s="108"/>
      <c r="J249" s="97"/>
      <c r="K249" s="443"/>
      <c r="L249" s="144">
        <f t="shared" si="49"/>
        <v>0</v>
      </c>
      <c r="M249" s="140">
        <f t="shared" si="59"/>
        <v>80.400000000000006</v>
      </c>
      <c r="N249" s="48">
        <f t="shared" si="50"/>
        <v>1</v>
      </c>
      <c r="O249" s="598">
        <f t="shared" si="60"/>
        <v>0</v>
      </c>
      <c r="P249" s="598">
        <f t="shared" si="51"/>
        <v>0</v>
      </c>
      <c r="Q249" s="612">
        <f t="shared" si="52"/>
        <v>8.4</v>
      </c>
      <c r="R249" s="612">
        <f t="shared" si="61"/>
        <v>8.4</v>
      </c>
      <c r="S249" s="604">
        <f t="shared" si="62"/>
        <v>0</v>
      </c>
      <c r="T249" s="415">
        <f t="shared" si="53"/>
        <v>0</v>
      </c>
      <c r="U249" s="605">
        <f t="shared" si="54"/>
        <v>1</v>
      </c>
      <c r="V249" s="292">
        <f t="shared" si="55"/>
        <v>1</v>
      </c>
    </row>
    <row r="250" spans="1:22" x14ac:dyDescent="0.2">
      <c r="A250" s="629">
        <v>243</v>
      </c>
      <c r="B250" s="417">
        <f t="shared" si="63"/>
        <v>45535</v>
      </c>
      <c r="C250" s="418">
        <f t="shared" si="56"/>
        <v>45535</v>
      </c>
      <c r="D250" s="412">
        <f t="shared" si="57"/>
        <v>6</v>
      </c>
      <c r="E250" s="140">
        <f t="shared" si="48"/>
        <v>0</v>
      </c>
      <c r="F250" s="413"/>
      <c r="G250" s="414" t="str">
        <f t="shared" si="58"/>
        <v xml:space="preserve">   Wochenende</v>
      </c>
      <c r="H250" s="97"/>
      <c r="I250" s="108"/>
      <c r="J250" s="97"/>
      <c r="K250" s="443"/>
      <c r="L250" s="144">
        <f t="shared" si="49"/>
        <v>0</v>
      </c>
      <c r="M250" s="140">
        <f t="shared" si="59"/>
        <v>80.400000000000006</v>
      </c>
      <c r="N250" s="48">
        <f t="shared" si="50"/>
        <v>1</v>
      </c>
      <c r="O250" s="598">
        <f t="shared" si="60"/>
        <v>0</v>
      </c>
      <c r="P250" s="598">
        <f t="shared" si="51"/>
        <v>0</v>
      </c>
      <c r="Q250" s="612">
        <f t="shared" si="52"/>
        <v>0</v>
      </c>
      <c r="R250" s="612">
        <f t="shared" si="61"/>
        <v>0</v>
      </c>
      <c r="S250" s="604">
        <f t="shared" si="62"/>
        <v>1</v>
      </c>
      <c r="T250" s="415">
        <f t="shared" si="53"/>
        <v>0</v>
      </c>
      <c r="U250" s="605">
        <f t="shared" si="54"/>
        <v>1</v>
      </c>
      <c r="V250" s="292">
        <f t="shared" si="55"/>
        <v>1</v>
      </c>
    </row>
    <row r="251" spans="1:22" x14ac:dyDescent="0.2">
      <c r="A251" s="629">
        <v>244</v>
      </c>
      <c r="B251" s="417">
        <f t="shared" si="63"/>
        <v>45536</v>
      </c>
      <c r="C251" s="418">
        <f t="shared" si="56"/>
        <v>45536</v>
      </c>
      <c r="D251" s="412">
        <f t="shared" si="57"/>
        <v>7</v>
      </c>
      <c r="E251" s="140">
        <f t="shared" si="48"/>
        <v>0</v>
      </c>
      <c r="F251" s="413"/>
      <c r="G251" s="414" t="str">
        <f t="shared" si="58"/>
        <v xml:space="preserve">   Wochenende</v>
      </c>
      <c r="H251" s="97"/>
      <c r="I251" s="108"/>
      <c r="J251" s="97"/>
      <c r="K251" s="443"/>
      <c r="L251" s="144">
        <f t="shared" si="49"/>
        <v>0</v>
      </c>
      <c r="M251" s="140">
        <f t="shared" si="59"/>
        <v>80.400000000000006</v>
      </c>
      <c r="N251" s="48">
        <f t="shared" si="50"/>
        <v>1</v>
      </c>
      <c r="O251" s="598">
        <f t="shared" si="60"/>
        <v>0</v>
      </c>
      <c r="P251" s="598">
        <f t="shared" si="51"/>
        <v>0</v>
      </c>
      <c r="Q251" s="612">
        <f t="shared" si="52"/>
        <v>0</v>
      </c>
      <c r="R251" s="612">
        <f t="shared" si="61"/>
        <v>0</v>
      </c>
      <c r="S251" s="604">
        <f t="shared" si="62"/>
        <v>1</v>
      </c>
      <c r="T251" s="415">
        <f t="shared" si="53"/>
        <v>0</v>
      </c>
      <c r="U251" s="605">
        <f t="shared" si="54"/>
        <v>1</v>
      </c>
      <c r="V251" s="292">
        <f t="shared" si="55"/>
        <v>1</v>
      </c>
    </row>
    <row r="252" spans="1:22" x14ac:dyDescent="0.2">
      <c r="A252" s="629">
        <v>245</v>
      </c>
      <c r="B252" s="417">
        <f t="shared" si="63"/>
        <v>45537</v>
      </c>
      <c r="C252" s="418">
        <f t="shared" si="56"/>
        <v>45537</v>
      </c>
      <c r="D252" s="412">
        <f t="shared" si="57"/>
        <v>1</v>
      </c>
      <c r="E252" s="140">
        <f t="shared" si="48"/>
        <v>8.4</v>
      </c>
      <c r="F252" s="413"/>
      <c r="G252" s="414" t="str">
        <f t="shared" si="58"/>
        <v xml:space="preserve">   Arbeitstag</v>
      </c>
      <c r="H252" s="97"/>
      <c r="I252" s="108"/>
      <c r="J252" s="97"/>
      <c r="K252" s="443"/>
      <c r="L252" s="144">
        <f t="shared" si="49"/>
        <v>0</v>
      </c>
      <c r="M252" s="140">
        <f t="shared" si="59"/>
        <v>80.400000000000006</v>
      </c>
      <c r="N252" s="48">
        <f t="shared" si="50"/>
        <v>1</v>
      </c>
      <c r="O252" s="598">
        <f t="shared" si="60"/>
        <v>0</v>
      </c>
      <c r="P252" s="598">
        <f t="shared" si="51"/>
        <v>0</v>
      </c>
      <c r="Q252" s="612">
        <f t="shared" si="52"/>
        <v>8.4</v>
      </c>
      <c r="R252" s="612">
        <f t="shared" si="61"/>
        <v>8.4</v>
      </c>
      <c r="S252" s="604">
        <f t="shared" si="62"/>
        <v>0</v>
      </c>
      <c r="T252" s="415">
        <f t="shared" si="53"/>
        <v>0</v>
      </c>
      <c r="U252" s="605">
        <f t="shared" si="54"/>
        <v>1</v>
      </c>
      <c r="V252" s="292">
        <f t="shared" si="55"/>
        <v>1</v>
      </c>
    </row>
    <row r="253" spans="1:22" x14ac:dyDescent="0.2">
      <c r="A253" s="629">
        <v>246</v>
      </c>
      <c r="B253" s="417">
        <f t="shared" si="63"/>
        <v>45538</v>
      </c>
      <c r="C253" s="418">
        <f t="shared" si="56"/>
        <v>45538</v>
      </c>
      <c r="D253" s="412">
        <f t="shared" si="57"/>
        <v>2</v>
      </c>
      <c r="E253" s="140">
        <f t="shared" si="48"/>
        <v>8.4</v>
      </c>
      <c r="F253" s="413"/>
      <c r="G253" s="414" t="str">
        <f t="shared" si="58"/>
        <v xml:space="preserve">   Arbeitstag</v>
      </c>
      <c r="H253" s="97"/>
      <c r="I253" s="108"/>
      <c r="J253" s="97"/>
      <c r="K253" s="443"/>
      <c r="L253" s="144">
        <f t="shared" si="49"/>
        <v>0</v>
      </c>
      <c r="M253" s="140">
        <f t="shared" si="59"/>
        <v>80.400000000000006</v>
      </c>
      <c r="N253" s="48">
        <f t="shared" si="50"/>
        <v>1</v>
      </c>
      <c r="O253" s="598">
        <f t="shared" si="60"/>
        <v>0</v>
      </c>
      <c r="P253" s="598">
        <f t="shared" si="51"/>
        <v>0</v>
      </c>
      <c r="Q253" s="612">
        <f t="shared" si="52"/>
        <v>8.4</v>
      </c>
      <c r="R253" s="612">
        <f t="shared" si="61"/>
        <v>8.4</v>
      </c>
      <c r="S253" s="604">
        <f t="shared" si="62"/>
        <v>0</v>
      </c>
      <c r="T253" s="415">
        <f t="shared" si="53"/>
        <v>0</v>
      </c>
      <c r="U253" s="605">
        <f t="shared" si="54"/>
        <v>1</v>
      </c>
      <c r="V253" s="292">
        <f t="shared" si="55"/>
        <v>1</v>
      </c>
    </row>
    <row r="254" spans="1:22" x14ac:dyDescent="0.2">
      <c r="A254" s="629">
        <v>247</v>
      </c>
      <c r="B254" s="417">
        <f t="shared" si="63"/>
        <v>45539</v>
      </c>
      <c r="C254" s="418">
        <f t="shared" si="56"/>
        <v>45539</v>
      </c>
      <c r="D254" s="412">
        <f t="shared" si="57"/>
        <v>3</v>
      </c>
      <c r="E254" s="140">
        <f t="shared" si="48"/>
        <v>8.4</v>
      </c>
      <c r="F254" s="413"/>
      <c r="G254" s="414" t="str">
        <f t="shared" si="58"/>
        <v xml:space="preserve">   Arbeitstag</v>
      </c>
      <c r="H254" s="97"/>
      <c r="I254" s="108"/>
      <c r="J254" s="97"/>
      <c r="K254" s="443"/>
      <c r="L254" s="144">
        <f t="shared" si="49"/>
        <v>0</v>
      </c>
      <c r="M254" s="140">
        <f t="shared" si="59"/>
        <v>80.400000000000006</v>
      </c>
      <c r="N254" s="48">
        <f t="shared" si="50"/>
        <v>1</v>
      </c>
      <c r="O254" s="598">
        <f t="shared" si="60"/>
        <v>0</v>
      </c>
      <c r="P254" s="598">
        <f t="shared" si="51"/>
        <v>0</v>
      </c>
      <c r="Q254" s="612">
        <f t="shared" si="52"/>
        <v>8.4</v>
      </c>
      <c r="R254" s="612">
        <f t="shared" si="61"/>
        <v>8.4</v>
      </c>
      <c r="S254" s="604">
        <f t="shared" si="62"/>
        <v>0</v>
      </c>
      <c r="T254" s="415">
        <f t="shared" si="53"/>
        <v>0</v>
      </c>
      <c r="U254" s="605">
        <f t="shared" si="54"/>
        <v>1</v>
      </c>
      <c r="V254" s="292">
        <f t="shared" si="55"/>
        <v>1</v>
      </c>
    </row>
    <row r="255" spans="1:22" x14ac:dyDescent="0.2">
      <c r="A255" s="629">
        <v>248</v>
      </c>
      <c r="B255" s="417">
        <f t="shared" si="63"/>
        <v>45540</v>
      </c>
      <c r="C255" s="418">
        <f t="shared" si="56"/>
        <v>45540</v>
      </c>
      <c r="D255" s="412">
        <f t="shared" si="57"/>
        <v>4</v>
      </c>
      <c r="E255" s="140">
        <f t="shared" si="48"/>
        <v>8.4</v>
      </c>
      <c r="F255" s="413"/>
      <c r="G255" s="414" t="str">
        <f t="shared" si="58"/>
        <v xml:space="preserve">   Arbeitstag</v>
      </c>
      <c r="H255" s="97"/>
      <c r="I255" s="108"/>
      <c r="J255" s="97"/>
      <c r="K255" s="443"/>
      <c r="L255" s="144">
        <f t="shared" si="49"/>
        <v>0</v>
      </c>
      <c r="M255" s="140">
        <f t="shared" si="59"/>
        <v>80.400000000000006</v>
      </c>
      <c r="N255" s="48">
        <f t="shared" si="50"/>
        <v>1</v>
      </c>
      <c r="O255" s="598">
        <f t="shared" si="60"/>
        <v>0</v>
      </c>
      <c r="P255" s="598">
        <f t="shared" si="51"/>
        <v>0</v>
      </c>
      <c r="Q255" s="612">
        <f t="shared" si="52"/>
        <v>8.4</v>
      </c>
      <c r="R255" s="612">
        <f t="shared" si="61"/>
        <v>8.4</v>
      </c>
      <c r="S255" s="604">
        <f t="shared" si="62"/>
        <v>0</v>
      </c>
      <c r="T255" s="415">
        <f t="shared" si="53"/>
        <v>0</v>
      </c>
      <c r="U255" s="605">
        <f t="shared" si="54"/>
        <v>1</v>
      </c>
      <c r="V255" s="292">
        <f t="shared" si="55"/>
        <v>1</v>
      </c>
    </row>
    <row r="256" spans="1:22" x14ac:dyDescent="0.2">
      <c r="A256" s="629">
        <v>249</v>
      </c>
      <c r="B256" s="417">
        <f t="shared" si="63"/>
        <v>45541</v>
      </c>
      <c r="C256" s="418">
        <f t="shared" si="56"/>
        <v>45541</v>
      </c>
      <c r="D256" s="412">
        <f t="shared" si="57"/>
        <v>5</v>
      </c>
      <c r="E256" s="140">
        <f t="shared" si="48"/>
        <v>8.4</v>
      </c>
      <c r="F256" s="413"/>
      <c r="G256" s="414" t="str">
        <f t="shared" si="58"/>
        <v xml:space="preserve">   Arbeitstag</v>
      </c>
      <c r="H256" s="97"/>
      <c r="I256" s="108"/>
      <c r="J256" s="97"/>
      <c r="K256" s="443"/>
      <c r="L256" s="144">
        <f t="shared" si="49"/>
        <v>0</v>
      </c>
      <c r="M256" s="140">
        <f t="shared" si="59"/>
        <v>80.400000000000006</v>
      </c>
      <c r="N256" s="48">
        <f t="shared" si="50"/>
        <v>1</v>
      </c>
      <c r="O256" s="598">
        <f t="shared" si="60"/>
        <v>0</v>
      </c>
      <c r="P256" s="598">
        <f t="shared" si="51"/>
        <v>0</v>
      </c>
      <c r="Q256" s="612">
        <f t="shared" si="52"/>
        <v>8.4</v>
      </c>
      <c r="R256" s="612">
        <f t="shared" si="61"/>
        <v>8.4</v>
      </c>
      <c r="S256" s="604">
        <f t="shared" si="62"/>
        <v>0</v>
      </c>
      <c r="T256" s="415">
        <f t="shared" si="53"/>
        <v>0</v>
      </c>
      <c r="U256" s="605">
        <f t="shared" si="54"/>
        <v>1</v>
      </c>
      <c r="V256" s="292">
        <f t="shared" si="55"/>
        <v>1</v>
      </c>
    </row>
    <row r="257" spans="1:22" x14ac:dyDescent="0.2">
      <c r="A257" s="629">
        <v>250</v>
      </c>
      <c r="B257" s="417">
        <f t="shared" si="63"/>
        <v>45542</v>
      </c>
      <c r="C257" s="418">
        <f t="shared" si="56"/>
        <v>45542</v>
      </c>
      <c r="D257" s="412">
        <f t="shared" si="57"/>
        <v>6</v>
      </c>
      <c r="E257" s="140">
        <f t="shared" si="48"/>
        <v>0</v>
      </c>
      <c r="F257" s="413"/>
      <c r="G257" s="414" t="str">
        <f t="shared" si="58"/>
        <v xml:space="preserve">   Wochenende</v>
      </c>
      <c r="H257" s="97"/>
      <c r="I257" s="108"/>
      <c r="J257" s="97"/>
      <c r="K257" s="443"/>
      <c r="L257" s="144">
        <f t="shared" si="49"/>
        <v>0</v>
      </c>
      <c r="M257" s="140">
        <f t="shared" si="59"/>
        <v>80.400000000000006</v>
      </c>
      <c r="N257" s="48">
        <f t="shared" si="50"/>
        <v>1</v>
      </c>
      <c r="O257" s="598">
        <f t="shared" si="60"/>
        <v>0</v>
      </c>
      <c r="P257" s="598">
        <f t="shared" si="51"/>
        <v>0</v>
      </c>
      <c r="Q257" s="612">
        <f t="shared" si="52"/>
        <v>0</v>
      </c>
      <c r="R257" s="612">
        <f t="shared" si="61"/>
        <v>0</v>
      </c>
      <c r="S257" s="604">
        <f t="shared" si="62"/>
        <v>1</v>
      </c>
      <c r="T257" s="415">
        <f t="shared" si="53"/>
        <v>0</v>
      </c>
      <c r="U257" s="605">
        <f t="shared" si="54"/>
        <v>1</v>
      </c>
      <c r="V257" s="292">
        <f t="shared" si="55"/>
        <v>1</v>
      </c>
    </row>
    <row r="258" spans="1:22" x14ac:dyDescent="0.2">
      <c r="A258" s="629">
        <v>251</v>
      </c>
      <c r="B258" s="417">
        <f t="shared" si="63"/>
        <v>45543</v>
      </c>
      <c r="C258" s="418">
        <f t="shared" si="56"/>
        <v>45543</v>
      </c>
      <c r="D258" s="412">
        <f t="shared" si="57"/>
        <v>7</v>
      </c>
      <c r="E258" s="140">
        <f t="shared" si="48"/>
        <v>0</v>
      </c>
      <c r="F258" s="413"/>
      <c r="G258" s="414" t="str">
        <f t="shared" si="58"/>
        <v xml:space="preserve">   Wochenende</v>
      </c>
      <c r="H258" s="97"/>
      <c r="I258" s="108"/>
      <c r="J258" s="97"/>
      <c r="K258" s="443"/>
      <c r="L258" s="144">
        <f t="shared" si="49"/>
        <v>0</v>
      </c>
      <c r="M258" s="140">
        <f t="shared" si="59"/>
        <v>80.400000000000006</v>
      </c>
      <c r="N258" s="48">
        <f t="shared" si="50"/>
        <v>1</v>
      </c>
      <c r="O258" s="598">
        <f t="shared" si="60"/>
        <v>0</v>
      </c>
      <c r="P258" s="598">
        <f t="shared" si="51"/>
        <v>0</v>
      </c>
      <c r="Q258" s="612">
        <f t="shared" si="52"/>
        <v>0</v>
      </c>
      <c r="R258" s="612">
        <f t="shared" si="61"/>
        <v>0</v>
      </c>
      <c r="S258" s="604">
        <f t="shared" si="62"/>
        <v>1</v>
      </c>
      <c r="T258" s="415">
        <f t="shared" si="53"/>
        <v>0</v>
      </c>
      <c r="U258" s="605">
        <f t="shared" si="54"/>
        <v>1</v>
      </c>
      <c r="V258" s="292">
        <f t="shared" si="55"/>
        <v>1</v>
      </c>
    </row>
    <row r="259" spans="1:22" x14ac:dyDescent="0.2">
      <c r="A259" s="629">
        <v>252</v>
      </c>
      <c r="B259" s="417">
        <f t="shared" si="63"/>
        <v>45544</v>
      </c>
      <c r="C259" s="418">
        <f t="shared" si="56"/>
        <v>45544</v>
      </c>
      <c r="D259" s="412">
        <f t="shared" si="57"/>
        <v>1</v>
      </c>
      <c r="E259" s="140">
        <f t="shared" si="48"/>
        <v>8.4</v>
      </c>
      <c r="F259" s="413"/>
      <c r="G259" s="414" t="str">
        <f t="shared" si="58"/>
        <v>Knabenschiessen</v>
      </c>
      <c r="H259" s="97"/>
      <c r="I259" s="108" t="s">
        <v>286</v>
      </c>
      <c r="J259" s="97"/>
      <c r="K259" s="443"/>
      <c r="L259" s="144">
        <f t="shared" si="49"/>
        <v>0</v>
      </c>
      <c r="M259" s="140">
        <f t="shared" si="59"/>
        <v>80.400000000000006</v>
      </c>
      <c r="N259" s="48">
        <f t="shared" si="50"/>
        <v>1</v>
      </c>
      <c r="O259" s="598">
        <f t="shared" si="60"/>
        <v>0</v>
      </c>
      <c r="P259" s="598">
        <f t="shared" si="51"/>
        <v>0</v>
      </c>
      <c r="Q259" s="612">
        <f t="shared" si="52"/>
        <v>8.4</v>
      </c>
      <c r="R259" s="612">
        <f t="shared" si="61"/>
        <v>8.4</v>
      </c>
      <c r="S259" s="604">
        <f t="shared" si="62"/>
        <v>0</v>
      </c>
      <c r="T259" s="415">
        <f t="shared" si="53"/>
        <v>0</v>
      </c>
      <c r="U259" s="605">
        <f t="shared" si="54"/>
        <v>1</v>
      </c>
      <c r="V259" s="292">
        <f t="shared" si="55"/>
        <v>1</v>
      </c>
    </row>
    <row r="260" spans="1:22" x14ac:dyDescent="0.2">
      <c r="A260" s="629">
        <v>253</v>
      </c>
      <c r="B260" s="417">
        <f t="shared" si="63"/>
        <v>45545</v>
      </c>
      <c r="C260" s="418">
        <f t="shared" si="56"/>
        <v>45545</v>
      </c>
      <c r="D260" s="412">
        <f t="shared" si="57"/>
        <v>2</v>
      </c>
      <c r="E260" s="140">
        <f t="shared" si="48"/>
        <v>8.4</v>
      </c>
      <c r="F260" s="413"/>
      <c r="G260" s="414" t="str">
        <f t="shared" si="58"/>
        <v xml:space="preserve">   Arbeitstag</v>
      </c>
      <c r="H260" s="97"/>
      <c r="I260" s="108"/>
      <c r="J260" s="97"/>
      <c r="K260" s="443"/>
      <c r="L260" s="144">
        <f t="shared" si="49"/>
        <v>0</v>
      </c>
      <c r="M260" s="140">
        <f t="shared" si="59"/>
        <v>80.400000000000006</v>
      </c>
      <c r="N260" s="48">
        <f t="shared" si="50"/>
        <v>1</v>
      </c>
      <c r="O260" s="598">
        <f t="shared" si="60"/>
        <v>0</v>
      </c>
      <c r="P260" s="598">
        <f t="shared" si="51"/>
        <v>0</v>
      </c>
      <c r="Q260" s="612">
        <f t="shared" si="52"/>
        <v>8.4</v>
      </c>
      <c r="R260" s="612">
        <f t="shared" si="61"/>
        <v>8.4</v>
      </c>
      <c r="S260" s="604">
        <f t="shared" si="62"/>
        <v>0</v>
      </c>
      <c r="T260" s="415">
        <f t="shared" si="53"/>
        <v>0</v>
      </c>
      <c r="U260" s="605">
        <f t="shared" si="54"/>
        <v>1</v>
      </c>
      <c r="V260" s="292">
        <f t="shared" si="55"/>
        <v>1</v>
      </c>
    </row>
    <row r="261" spans="1:22" x14ac:dyDescent="0.2">
      <c r="A261" s="629">
        <v>254</v>
      </c>
      <c r="B261" s="417">
        <f t="shared" si="63"/>
        <v>45546</v>
      </c>
      <c r="C261" s="418">
        <f t="shared" si="56"/>
        <v>45546</v>
      </c>
      <c r="D261" s="412">
        <f t="shared" si="57"/>
        <v>3</v>
      </c>
      <c r="E261" s="140">
        <f t="shared" si="48"/>
        <v>8.4</v>
      </c>
      <c r="F261" s="413"/>
      <c r="G261" s="414" t="str">
        <f t="shared" si="58"/>
        <v xml:space="preserve">   Arbeitstag</v>
      </c>
      <c r="H261" s="97"/>
      <c r="I261" s="108"/>
      <c r="J261" s="97"/>
      <c r="K261" s="443"/>
      <c r="L261" s="144">
        <f t="shared" si="49"/>
        <v>0</v>
      </c>
      <c r="M261" s="140">
        <f t="shared" si="59"/>
        <v>80.400000000000006</v>
      </c>
      <c r="N261" s="48">
        <f t="shared" si="50"/>
        <v>1</v>
      </c>
      <c r="O261" s="598">
        <f t="shared" si="60"/>
        <v>0</v>
      </c>
      <c r="P261" s="598">
        <f t="shared" si="51"/>
        <v>0</v>
      </c>
      <c r="Q261" s="612">
        <f t="shared" si="52"/>
        <v>8.4</v>
      </c>
      <c r="R261" s="612">
        <f t="shared" si="61"/>
        <v>8.4</v>
      </c>
      <c r="S261" s="604">
        <f t="shared" si="62"/>
        <v>0</v>
      </c>
      <c r="T261" s="415">
        <f t="shared" si="53"/>
        <v>0</v>
      </c>
      <c r="U261" s="605">
        <f t="shared" si="54"/>
        <v>1</v>
      </c>
      <c r="V261" s="292">
        <f t="shared" si="55"/>
        <v>1</v>
      </c>
    </row>
    <row r="262" spans="1:22" x14ac:dyDescent="0.2">
      <c r="A262" s="629">
        <v>255</v>
      </c>
      <c r="B262" s="417">
        <f t="shared" si="63"/>
        <v>45547</v>
      </c>
      <c r="C262" s="418">
        <f t="shared" si="56"/>
        <v>45547</v>
      </c>
      <c r="D262" s="412">
        <f t="shared" si="57"/>
        <v>4</v>
      </c>
      <c r="E262" s="140">
        <f t="shared" si="48"/>
        <v>8.4</v>
      </c>
      <c r="F262" s="413"/>
      <c r="G262" s="414" t="str">
        <f t="shared" si="58"/>
        <v xml:space="preserve">   Arbeitstag</v>
      </c>
      <c r="H262" s="97"/>
      <c r="I262" s="416"/>
      <c r="J262" s="98"/>
      <c r="K262" s="443"/>
      <c r="L262" s="144">
        <f t="shared" si="49"/>
        <v>0</v>
      </c>
      <c r="M262" s="140">
        <f t="shared" si="59"/>
        <v>80.400000000000006</v>
      </c>
      <c r="N262" s="48">
        <f t="shared" si="50"/>
        <v>1</v>
      </c>
      <c r="O262" s="598">
        <f t="shared" si="60"/>
        <v>0</v>
      </c>
      <c r="P262" s="598">
        <f t="shared" si="51"/>
        <v>0</v>
      </c>
      <c r="Q262" s="612">
        <f t="shared" si="52"/>
        <v>8.4</v>
      </c>
      <c r="R262" s="612">
        <f t="shared" si="61"/>
        <v>8.4</v>
      </c>
      <c r="S262" s="604">
        <f t="shared" si="62"/>
        <v>0</v>
      </c>
      <c r="T262" s="415">
        <f t="shared" si="53"/>
        <v>0</v>
      </c>
      <c r="U262" s="605">
        <f t="shared" si="54"/>
        <v>1</v>
      </c>
      <c r="V262" s="292">
        <f t="shared" si="55"/>
        <v>1</v>
      </c>
    </row>
    <row r="263" spans="1:22" x14ac:dyDescent="0.2">
      <c r="A263" s="629">
        <v>256</v>
      </c>
      <c r="B263" s="417">
        <f t="shared" si="63"/>
        <v>45548</v>
      </c>
      <c r="C263" s="418">
        <f t="shared" si="56"/>
        <v>45548</v>
      </c>
      <c r="D263" s="412">
        <f t="shared" si="57"/>
        <v>5</v>
      </c>
      <c r="E263" s="140">
        <f t="shared" ref="E263:E326" si="64">IF(G263="   Wochenende",0,IF(G263="   Arbeitstag",HT_NAZ,IF(ISBLANK(F263),HT_NAZ-T263,F263)))</f>
        <v>8.4</v>
      </c>
      <c r="F263" s="413"/>
      <c r="G263" s="414" t="str">
        <f t="shared" si="58"/>
        <v xml:space="preserve">   Arbeitstag</v>
      </c>
      <c r="H263" s="97"/>
      <c r="I263" s="108"/>
      <c r="J263" s="97"/>
      <c r="K263" s="443"/>
      <c r="L263" s="144">
        <f t="shared" ref="L263:L326" si="65">(HT_NAZ-E263)*(D263&lt;6)+K263</f>
        <v>0</v>
      </c>
      <c r="M263" s="140">
        <f t="shared" si="59"/>
        <v>80.400000000000006</v>
      </c>
      <c r="N263" s="48">
        <f t="shared" ref="N263:N326" si="66">VLOOKUP(B263,BGhelp,2)/100</f>
        <v>1</v>
      </c>
      <c r="O263" s="598">
        <f t="shared" si="60"/>
        <v>0</v>
      </c>
      <c r="P263" s="598">
        <f t="shared" ref="P263:P326" si="67">IF(L263=0,0,(HT_NAZ-F263)*N263-Q263)</f>
        <v>0</v>
      </c>
      <c r="Q263" s="612">
        <f t="shared" ref="Q263:Q326" si="68">INDEX(Raz,U263,D263+2)</f>
        <v>8.4</v>
      </c>
      <c r="R263" s="612">
        <f t="shared" si="61"/>
        <v>8.4</v>
      </c>
      <c r="S263" s="604">
        <f t="shared" si="62"/>
        <v>0</v>
      </c>
      <c r="T263" s="415">
        <f t="shared" ref="T263:T326" si="69">IF(AND(BezCode2=1,OR(G263=INDEX(LocFT,1,2),G263=INDEX(LocFT,2,2))),HT_NAZ/2,
IF(AND(BezCode2=2,G263=INDEX(LocFT,3,2)),HT_NAZ,0))</f>
        <v>0</v>
      </c>
      <c r="U263" s="605">
        <f t="shared" ref="U263:U326" si="70">VLOOKUP(B263,BGhelp,3)</f>
        <v>1</v>
      </c>
      <c r="V263" s="292">
        <f t="shared" ref="V263:V326" si="71">ABS(Q263&lt;=HT_NAZ)</f>
        <v>1</v>
      </c>
    </row>
    <row r="264" spans="1:22" x14ac:dyDescent="0.2">
      <c r="A264" s="629">
        <v>257</v>
      </c>
      <c r="B264" s="417">
        <f t="shared" si="63"/>
        <v>45549</v>
      </c>
      <c r="C264" s="418">
        <f t="shared" ref="C264:C327" si="72">B264</f>
        <v>45549</v>
      </c>
      <c r="D264" s="412">
        <f t="shared" ref="D264:D327" si="73">WEEKDAY(B264,2)</f>
        <v>6</v>
      </c>
      <c r="E264" s="140">
        <f t="shared" si="64"/>
        <v>0</v>
      </c>
      <c r="F264" s="413"/>
      <c r="G264" s="414" t="str">
        <f t="shared" ref="G264:G327" si="74">IF(ISBLANK(I264),IF(ISBLANK(H264),IF(D264&lt;6,"   Arbeitstag","   Wochenende"),H264),I264)</f>
        <v xml:space="preserve">   Wochenende</v>
      </c>
      <c r="H264" s="97"/>
      <c r="I264" s="108"/>
      <c r="J264" s="97"/>
      <c r="K264" s="443"/>
      <c r="L264" s="144">
        <f t="shared" si="65"/>
        <v>0</v>
      </c>
      <c r="M264" s="140">
        <f t="shared" ref="M264:M327" si="75">M263+L264</f>
        <v>80.400000000000006</v>
      </c>
      <c r="N264" s="48">
        <f t="shared" si="66"/>
        <v>1</v>
      </c>
      <c r="O264" s="598">
        <f t="shared" ref="O264:O327" si="76">ROUND(L264*N264,2)</f>
        <v>0</v>
      </c>
      <c r="P264" s="598">
        <f t="shared" si="67"/>
        <v>0</v>
      </c>
      <c r="Q264" s="612">
        <f t="shared" si="68"/>
        <v>0</v>
      </c>
      <c r="R264" s="612">
        <f t="shared" ref="R264:R327" si="77">MIN(Q264,F264)</f>
        <v>0</v>
      </c>
      <c r="S264" s="604">
        <f t="shared" ref="S264:S327" si="78">OR(E264=0,D264&gt;5)*1</f>
        <v>1</v>
      </c>
      <c r="T264" s="415">
        <f t="shared" si="69"/>
        <v>0</v>
      </c>
      <c r="U264" s="605">
        <f t="shared" si="70"/>
        <v>1</v>
      </c>
      <c r="V264" s="292">
        <f t="shared" si="71"/>
        <v>1</v>
      </c>
    </row>
    <row r="265" spans="1:22" x14ac:dyDescent="0.2">
      <c r="A265" s="629">
        <v>258</v>
      </c>
      <c r="B265" s="417">
        <f t="shared" ref="B265:B328" si="79">$B$7+A265</f>
        <v>45550</v>
      </c>
      <c r="C265" s="418">
        <f t="shared" si="72"/>
        <v>45550</v>
      </c>
      <c r="D265" s="412">
        <f t="shared" si="73"/>
        <v>7</v>
      </c>
      <c r="E265" s="140">
        <f t="shared" si="64"/>
        <v>0</v>
      </c>
      <c r="F265" s="413"/>
      <c r="G265" s="414" t="str">
        <f t="shared" si="74"/>
        <v xml:space="preserve">   Wochenende</v>
      </c>
      <c r="H265" s="97"/>
      <c r="I265" s="108"/>
      <c r="J265" s="97"/>
      <c r="K265" s="443"/>
      <c r="L265" s="144">
        <f t="shared" si="65"/>
        <v>0</v>
      </c>
      <c r="M265" s="140">
        <f t="shared" si="75"/>
        <v>80.400000000000006</v>
      </c>
      <c r="N265" s="48">
        <f t="shared" si="66"/>
        <v>1</v>
      </c>
      <c r="O265" s="598">
        <f t="shared" si="76"/>
        <v>0</v>
      </c>
      <c r="P265" s="598">
        <f t="shared" si="67"/>
        <v>0</v>
      </c>
      <c r="Q265" s="612">
        <f t="shared" si="68"/>
        <v>0</v>
      </c>
      <c r="R265" s="612">
        <f t="shared" si="77"/>
        <v>0</v>
      </c>
      <c r="S265" s="604">
        <f t="shared" si="78"/>
        <v>1</v>
      </c>
      <c r="T265" s="415">
        <f t="shared" si="69"/>
        <v>0</v>
      </c>
      <c r="U265" s="605">
        <f t="shared" si="70"/>
        <v>1</v>
      </c>
      <c r="V265" s="292">
        <f t="shared" si="71"/>
        <v>1</v>
      </c>
    </row>
    <row r="266" spans="1:22" x14ac:dyDescent="0.2">
      <c r="A266" s="629">
        <v>259</v>
      </c>
      <c r="B266" s="417">
        <f t="shared" si="79"/>
        <v>45551</v>
      </c>
      <c r="C266" s="418">
        <f t="shared" si="72"/>
        <v>45551</v>
      </c>
      <c r="D266" s="412">
        <f t="shared" si="73"/>
        <v>1</v>
      </c>
      <c r="E266" s="140">
        <f t="shared" si="64"/>
        <v>8.4</v>
      </c>
      <c r="F266" s="413"/>
      <c r="G266" s="414" t="str">
        <f t="shared" si="74"/>
        <v xml:space="preserve">   Arbeitstag</v>
      </c>
      <c r="H266" s="97"/>
      <c r="I266" s="108"/>
      <c r="J266" s="97"/>
      <c r="K266" s="443"/>
      <c r="L266" s="144">
        <f t="shared" si="65"/>
        <v>0</v>
      </c>
      <c r="M266" s="140">
        <f t="shared" si="75"/>
        <v>80.400000000000006</v>
      </c>
      <c r="N266" s="48">
        <f t="shared" si="66"/>
        <v>1</v>
      </c>
      <c r="O266" s="598">
        <f t="shared" si="76"/>
        <v>0</v>
      </c>
      <c r="P266" s="598">
        <f t="shared" si="67"/>
        <v>0</v>
      </c>
      <c r="Q266" s="612">
        <f t="shared" si="68"/>
        <v>8.4</v>
      </c>
      <c r="R266" s="612">
        <f t="shared" si="77"/>
        <v>8.4</v>
      </c>
      <c r="S266" s="604">
        <f t="shared" si="78"/>
        <v>0</v>
      </c>
      <c r="T266" s="415">
        <f t="shared" si="69"/>
        <v>0</v>
      </c>
      <c r="U266" s="605">
        <f t="shared" si="70"/>
        <v>1</v>
      </c>
      <c r="V266" s="292">
        <f t="shared" si="71"/>
        <v>1</v>
      </c>
    </row>
    <row r="267" spans="1:22" x14ac:dyDescent="0.2">
      <c r="A267" s="629">
        <v>260</v>
      </c>
      <c r="B267" s="417">
        <f t="shared" si="79"/>
        <v>45552</v>
      </c>
      <c r="C267" s="418">
        <f t="shared" si="72"/>
        <v>45552</v>
      </c>
      <c r="D267" s="412">
        <f t="shared" si="73"/>
        <v>2</v>
      </c>
      <c r="E267" s="140">
        <f t="shared" si="64"/>
        <v>8.4</v>
      </c>
      <c r="F267" s="413"/>
      <c r="G267" s="414" t="str">
        <f t="shared" si="74"/>
        <v xml:space="preserve">   Arbeitstag</v>
      </c>
      <c r="H267" s="97"/>
      <c r="I267" s="108"/>
      <c r="J267" s="97"/>
      <c r="K267" s="443"/>
      <c r="L267" s="144">
        <f t="shared" si="65"/>
        <v>0</v>
      </c>
      <c r="M267" s="140">
        <f t="shared" si="75"/>
        <v>80.400000000000006</v>
      </c>
      <c r="N267" s="48">
        <f t="shared" si="66"/>
        <v>1</v>
      </c>
      <c r="O267" s="598">
        <f t="shared" si="76"/>
        <v>0</v>
      </c>
      <c r="P267" s="598">
        <f t="shared" si="67"/>
        <v>0</v>
      </c>
      <c r="Q267" s="612">
        <f t="shared" si="68"/>
        <v>8.4</v>
      </c>
      <c r="R267" s="612">
        <f t="shared" si="77"/>
        <v>8.4</v>
      </c>
      <c r="S267" s="604">
        <f t="shared" si="78"/>
        <v>0</v>
      </c>
      <c r="T267" s="415">
        <f t="shared" si="69"/>
        <v>0</v>
      </c>
      <c r="U267" s="605">
        <f t="shared" si="70"/>
        <v>1</v>
      </c>
      <c r="V267" s="292">
        <f t="shared" si="71"/>
        <v>1</v>
      </c>
    </row>
    <row r="268" spans="1:22" x14ac:dyDescent="0.2">
      <c r="A268" s="629">
        <v>261</v>
      </c>
      <c r="B268" s="417">
        <f t="shared" si="79"/>
        <v>45553</v>
      </c>
      <c r="C268" s="418">
        <f t="shared" si="72"/>
        <v>45553</v>
      </c>
      <c r="D268" s="412">
        <f t="shared" si="73"/>
        <v>3</v>
      </c>
      <c r="E268" s="140">
        <f t="shared" si="64"/>
        <v>8.4</v>
      </c>
      <c r="F268" s="413"/>
      <c r="G268" s="414" t="str">
        <f t="shared" si="74"/>
        <v xml:space="preserve">   Arbeitstag</v>
      </c>
      <c r="H268" s="97"/>
      <c r="I268" s="108"/>
      <c r="J268" s="97"/>
      <c r="K268" s="443"/>
      <c r="L268" s="144">
        <f t="shared" si="65"/>
        <v>0</v>
      </c>
      <c r="M268" s="140">
        <f t="shared" si="75"/>
        <v>80.400000000000006</v>
      </c>
      <c r="N268" s="48">
        <f t="shared" si="66"/>
        <v>1</v>
      </c>
      <c r="O268" s="598">
        <f t="shared" si="76"/>
        <v>0</v>
      </c>
      <c r="P268" s="598">
        <f t="shared" si="67"/>
        <v>0</v>
      </c>
      <c r="Q268" s="612">
        <f t="shared" si="68"/>
        <v>8.4</v>
      </c>
      <c r="R268" s="612">
        <f t="shared" si="77"/>
        <v>8.4</v>
      </c>
      <c r="S268" s="604">
        <f t="shared" si="78"/>
        <v>0</v>
      </c>
      <c r="T268" s="415">
        <f t="shared" si="69"/>
        <v>0</v>
      </c>
      <c r="U268" s="605">
        <f t="shared" si="70"/>
        <v>1</v>
      </c>
      <c r="V268" s="292">
        <f t="shared" si="71"/>
        <v>1</v>
      </c>
    </row>
    <row r="269" spans="1:22" x14ac:dyDescent="0.2">
      <c r="A269" s="629">
        <v>262</v>
      </c>
      <c r="B269" s="417">
        <f t="shared" si="79"/>
        <v>45554</v>
      </c>
      <c r="C269" s="418">
        <f t="shared" si="72"/>
        <v>45554</v>
      </c>
      <c r="D269" s="412">
        <f t="shared" si="73"/>
        <v>4</v>
      </c>
      <c r="E269" s="140">
        <f t="shared" si="64"/>
        <v>8.4</v>
      </c>
      <c r="F269" s="413"/>
      <c r="G269" s="414" t="str">
        <f t="shared" si="74"/>
        <v xml:space="preserve">   Arbeitstag</v>
      </c>
      <c r="H269" s="97"/>
      <c r="I269" s="108"/>
      <c r="J269" s="97"/>
      <c r="K269" s="443"/>
      <c r="L269" s="144">
        <f t="shared" si="65"/>
        <v>0</v>
      </c>
      <c r="M269" s="140">
        <f t="shared" si="75"/>
        <v>80.400000000000006</v>
      </c>
      <c r="N269" s="48">
        <f t="shared" si="66"/>
        <v>1</v>
      </c>
      <c r="O269" s="598">
        <f t="shared" si="76"/>
        <v>0</v>
      </c>
      <c r="P269" s="598">
        <f t="shared" si="67"/>
        <v>0</v>
      </c>
      <c r="Q269" s="612">
        <f t="shared" si="68"/>
        <v>8.4</v>
      </c>
      <c r="R269" s="612">
        <f t="shared" si="77"/>
        <v>8.4</v>
      </c>
      <c r="S269" s="604">
        <f t="shared" si="78"/>
        <v>0</v>
      </c>
      <c r="T269" s="415">
        <f t="shared" si="69"/>
        <v>0</v>
      </c>
      <c r="U269" s="605">
        <f t="shared" si="70"/>
        <v>1</v>
      </c>
      <c r="V269" s="292">
        <f t="shared" si="71"/>
        <v>1</v>
      </c>
    </row>
    <row r="270" spans="1:22" x14ac:dyDescent="0.2">
      <c r="A270" s="629">
        <v>263</v>
      </c>
      <c r="B270" s="417">
        <f t="shared" si="79"/>
        <v>45555</v>
      </c>
      <c r="C270" s="418">
        <f t="shared" si="72"/>
        <v>45555</v>
      </c>
      <c r="D270" s="412">
        <f t="shared" si="73"/>
        <v>5</v>
      </c>
      <c r="E270" s="140">
        <f t="shared" si="64"/>
        <v>8.4</v>
      </c>
      <c r="F270" s="413"/>
      <c r="G270" s="414" t="str">
        <f t="shared" si="74"/>
        <v xml:space="preserve">   Arbeitstag</v>
      </c>
      <c r="H270" s="97"/>
      <c r="I270" s="108"/>
      <c r="J270" s="97"/>
      <c r="K270" s="443"/>
      <c r="L270" s="144">
        <f t="shared" si="65"/>
        <v>0</v>
      </c>
      <c r="M270" s="140">
        <f t="shared" si="75"/>
        <v>80.400000000000006</v>
      </c>
      <c r="N270" s="48">
        <f t="shared" si="66"/>
        <v>1</v>
      </c>
      <c r="O270" s="598">
        <f t="shared" si="76"/>
        <v>0</v>
      </c>
      <c r="P270" s="598">
        <f t="shared" si="67"/>
        <v>0</v>
      </c>
      <c r="Q270" s="612">
        <f t="shared" si="68"/>
        <v>8.4</v>
      </c>
      <c r="R270" s="612">
        <f t="shared" si="77"/>
        <v>8.4</v>
      </c>
      <c r="S270" s="604">
        <f t="shared" si="78"/>
        <v>0</v>
      </c>
      <c r="T270" s="415">
        <f t="shared" si="69"/>
        <v>0</v>
      </c>
      <c r="U270" s="605">
        <f t="shared" si="70"/>
        <v>1</v>
      </c>
      <c r="V270" s="292">
        <f t="shared" si="71"/>
        <v>1</v>
      </c>
    </row>
    <row r="271" spans="1:22" x14ac:dyDescent="0.2">
      <c r="A271" s="629">
        <v>264</v>
      </c>
      <c r="B271" s="417">
        <f t="shared" si="79"/>
        <v>45556</v>
      </c>
      <c r="C271" s="418">
        <f t="shared" si="72"/>
        <v>45556</v>
      </c>
      <c r="D271" s="412">
        <f t="shared" si="73"/>
        <v>6</v>
      </c>
      <c r="E271" s="140">
        <f t="shared" si="64"/>
        <v>0</v>
      </c>
      <c r="F271" s="413"/>
      <c r="G271" s="414" t="str">
        <f t="shared" si="74"/>
        <v xml:space="preserve">   Wochenende</v>
      </c>
      <c r="H271" s="97"/>
      <c r="I271" s="108"/>
      <c r="J271" s="97"/>
      <c r="K271" s="443"/>
      <c r="L271" s="144">
        <f t="shared" si="65"/>
        <v>0</v>
      </c>
      <c r="M271" s="140">
        <f t="shared" si="75"/>
        <v>80.400000000000006</v>
      </c>
      <c r="N271" s="48">
        <f t="shared" si="66"/>
        <v>1</v>
      </c>
      <c r="O271" s="598">
        <f t="shared" si="76"/>
        <v>0</v>
      </c>
      <c r="P271" s="598">
        <f t="shared" si="67"/>
        <v>0</v>
      </c>
      <c r="Q271" s="612">
        <f t="shared" si="68"/>
        <v>0</v>
      </c>
      <c r="R271" s="612">
        <f t="shared" si="77"/>
        <v>0</v>
      </c>
      <c r="S271" s="604">
        <f t="shared" si="78"/>
        <v>1</v>
      </c>
      <c r="T271" s="415">
        <f t="shared" si="69"/>
        <v>0</v>
      </c>
      <c r="U271" s="605">
        <f t="shared" si="70"/>
        <v>1</v>
      </c>
      <c r="V271" s="292">
        <f t="shared" si="71"/>
        <v>1</v>
      </c>
    </row>
    <row r="272" spans="1:22" x14ac:dyDescent="0.2">
      <c r="A272" s="629">
        <v>265</v>
      </c>
      <c r="B272" s="417">
        <f t="shared" si="79"/>
        <v>45557</v>
      </c>
      <c r="C272" s="418">
        <f t="shared" si="72"/>
        <v>45557</v>
      </c>
      <c r="D272" s="412">
        <f t="shared" si="73"/>
        <v>7</v>
      </c>
      <c r="E272" s="140">
        <f t="shared" si="64"/>
        <v>0</v>
      </c>
      <c r="F272" s="413"/>
      <c r="G272" s="414" t="str">
        <f t="shared" si="74"/>
        <v xml:space="preserve">   Wochenende</v>
      </c>
      <c r="H272" s="97"/>
      <c r="I272" s="108"/>
      <c r="J272" s="97"/>
      <c r="K272" s="443"/>
      <c r="L272" s="144">
        <f t="shared" si="65"/>
        <v>0</v>
      </c>
      <c r="M272" s="140">
        <f t="shared" si="75"/>
        <v>80.400000000000006</v>
      </c>
      <c r="N272" s="48">
        <f t="shared" si="66"/>
        <v>1</v>
      </c>
      <c r="O272" s="598">
        <f t="shared" si="76"/>
        <v>0</v>
      </c>
      <c r="P272" s="598">
        <f t="shared" si="67"/>
        <v>0</v>
      </c>
      <c r="Q272" s="612">
        <f t="shared" si="68"/>
        <v>0</v>
      </c>
      <c r="R272" s="612">
        <f t="shared" si="77"/>
        <v>0</v>
      </c>
      <c r="S272" s="604">
        <f t="shared" si="78"/>
        <v>1</v>
      </c>
      <c r="T272" s="415">
        <f t="shared" si="69"/>
        <v>0</v>
      </c>
      <c r="U272" s="605">
        <f t="shared" si="70"/>
        <v>1</v>
      </c>
      <c r="V272" s="292">
        <f t="shared" si="71"/>
        <v>1</v>
      </c>
    </row>
    <row r="273" spans="1:22" x14ac:dyDescent="0.2">
      <c r="A273" s="629">
        <v>266</v>
      </c>
      <c r="B273" s="417">
        <f t="shared" si="79"/>
        <v>45558</v>
      </c>
      <c r="C273" s="418">
        <f t="shared" si="72"/>
        <v>45558</v>
      </c>
      <c r="D273" s="412">
        <f t="shared" si="73"/>
        <v>1</v>
      </c>
      <c r="E273" s="140">
        <f t="shared" si="64"/>
        <v>8.4</v>
      </c>
      <c r="F273" s="413"/>
      <c r="G273" s="414" t="str">
        <f t="shared" si="74"/>
        <v xml:space="preserve">   Arbeitstag</v>
      </c>
      <c r="H273" s="97"/>
      <c r="I273" s="108"/>
      <c r="J273" s="97"/>
      <c r="K273" s="443"/>
      <c r="L273" s="144">
        <f t="shared" si="65"/>
        <v>0</v>
      </c>
      <c r="M273" s="140">
        <f t="shared" si="75"/>
        <v>80.400000000000006</v>
      </c>
      <c r="N273" s="48">
        <f t="shared" si="66"/>
        <v>1</v>
      </c>
      <c r="O273" s="598">
        <f t="shared" si="76"/>
        <v>0</v>
      </c>
      <c r="P273" s="598">
        <f t="shared" si="67"/>
        <v>0</v>
      </c>
      <c r="Q273" s="612">
        <f t="shared" si="68"/>
        <v>8.4</v>
      </c>
      <c r="R273" s="612">
        <f t="shared" si="77"/>
        <v>8.4</v>
      </c>
      <c r="S273" s="604">
        <f t="shared" si="78"/>
        <v>0</v>
      </c>
      <c r="T273" s="415">
        <f t="shared" si="69"/>
        <v>0</v>
      </c>
      <c r="U273" s="605">
        <f t="shared" si="70"/>
        <v>1</v>
      </c>
      <c r="V273" s="292">
        <f t="shared" si="71"/>
        <v>1</v>
      </c>
    </row>
    <row r="274" spans="1:22" x14ac:dyDescent="0.2">
      <c r="A274" s="629">
        <v>267</v>
      </c>
      <c r="B274" s="417">
        <f t="shared" si="79"/>
        <v>45559</v>
      </c>
      <c r="C274" s="418">
        <f t="shared" si="72"/>
        <v>45559</v>
      </c>
      <c r="D274" s="412">
        <f t="shared" si="73"/>
        <v>2</v>
      </c>
      <c r="E274" s="140">
        <f t="shared" si="64"/>
        <v>8.4</v>
      </c>
      <c r="F274" s="413"/>
      <c r="G274" s="414" t="str">
        <f t="shared" si="74"/>
        <v xml:space="preserve">   Arbeitstag</v>
      </c>
      <c r="H274" s="97"/>
      <c r="I274" s="108"/>
      <c r="J274" s="97"/>
      <c r="K274" s="443"/>
      <c r="L274" s="144">
        <f t="shared" si="65"/>
        <v>0</v>
      </c>
      <c r="M274" s="140">
        <f t="shared" si="75"/>
        <v>80.400000000000006</v>
      </c>
      <c r="N274" s="48">
        <f t="shared" si="66"/>
        <v>1</v>
      </c>
      <c r="O274" s="598">
        <f t="shared" si="76"/>
        <v>0</v>
      </c>
      <c r="P274" s="598">
        <f t="shared" si="67"/>
        <v>0</v>
      </c>
      <c r="Q274" s="612">
        <f t="shared" si="68"/>
        <v>8.4</v>
      </c>
      <c r="R274" s="612">
        <f t="shared" si="77"/>
        <v>8.4</v>
      </c>
      <c r="S274" s="604">
        <f t="shared" si="78"/>
        <v>0</v>
      </c>
      <c r="T274" s="415">
        <f t="shared" si="69"/>
        <v>0</v>
      </c>
      <c r="U274" s="605">
        <f t="shared" si="70"/>
        <v>1</v>
      </c>
      <c r="V274" s="292">
        <f t="shared" si="71"/>
        <v>1</v>
      </c>
    </row>
    <row r="275" spans="1:22" x14ac:dyDescent="0.2">
      <c r="A275" s="629">
        <v>268</v>
      </c>
      <c r="B275" s="417">
        <f t="shared" si="79"/>
        <v>45560</v>
      </c>
      <c r="C275" s="418">
        <f t="shared" si="72"/>
        <v>45560</v>
      </c>
      <c r="D275" s="412">
        <f t="shared" si="73"/>
        <v>3</v>
      </c>
      <c r="E275" s="140">
        <f t="shared" si="64"/>
        <v>8.4</v>
      </c>
      <c r="F275" s="413"/>
      <c r="G275" s="414" t="str">
        <f t="shared" si="74"/>
        <v xml:space="preserve">   Arbeitstag</v>
      </c>
      <c r="H275" s="97"/>
      <c r="I275" s="108"/>
      <c r="J275" s="97"/>
      <c r="K275" s="443"/>
      <c r="L275" s="144">
        <f t="shared" si="65"/>
        <v>0</v>
      </c>
      <c r="M275" s="140">
        <f t="shared" si="75"/>
        <v>80.400000000000006</v>
      </c>
      <c r="N275" s="48">
        <f t="shared" si="66"/>
        <v>1</v>
      </c>
      <c r="O275" s="598">
        <f t="shared" si="76"/>
        <v>0</v>
      </c>
      <c r="P275" s="598">
        <f t="shared" si="67"/>
        <v>0</v>
      </c>
      <c r="Q275" s="612">
        <f t="shared" si="68"/>
        <v>8.4</v>
      </c>
      <c r="R275" s="612">
        <f t="shared" si="77"/>
        <v>8.4</v>
      </c>
      <c r="S275" s="604">
        <f t="shared" si="78"/>
        <v>0</v>
      </c>
      <c r="T275" s="415">
        <f t="shared" si="69"/>
        <v>0</v>
      </c>
      <c r="U275" s="605">
        <f t="shared" si="70"/>
        <v>1</v>
      </c>
      <c r="V275" s="292">
        <f t="shared" si="71"/>
        <v>1</v>
      </c>
    </row>
    <row r="276" spans="1:22" x14ac:dyDescent="0.2">
      <c r="A276" s="629">
        <v>269</v>
      </c>
      <c r="B276" s="417">
        <f t="shared" si="79"/>
        <v>45561</v>
      </c>
      <c r="C276" s="418">
        <f t="shared" si="72"/>
        <v>45561</v>
      </c>
      <c r="D276" s="412">
        <f t="shared" si="73"/>
        <v>4</v>
      </c>
      <c r="E276" s="140">
        <f t="shared" si="64"/>
        <v>8.4</v>
      </c>
      <c r="F276" s="413"/>
      <c r="G276" s="414" t="str">
        <f t="shared" si="74"/>
        <v xml:space="preserve">   Arbeitstag</v>
      </c>
      <c r="H276" s="97"/>
      <c r="I276" s="108"/>
      <c r="J276" s="97"/>
      <c r="K276" s="443"/>
      <c r="L276" s="144">
        <f t="shared" si="65"/>
        <v>0</v>
      </c>
      <c r="M276" s="140">
        <f t="shared" si="75"/>
        <v>80.400000000000006</v>
      </c>
      <c r="N276" s="48">
        <f t="shared" si="66"/>
        <v>1</v>
      </c>
      <c r="O276" s="598">
        <f t="shared" si="76"/>
        <v>0</v>
      </c>
      <c r="P276" s="598">
        <f t="shared" si="67"/>
        <v>0</v>
      </c>
      <c r="Q276" s="612">
        <f t="shared" si="68"/>
        <v>8.4</v>
      </c>
      <c r="R276" s="612">
        <f t="shared" si="77"/>
        <v>8.4</v>
      </c>
      <c r="S276" s="604">
        <f t="shared" si="78"/>
        <v>0</v>
      </c>
      <c r="T276" s="415">
        <f t="shared" si="69"/>
        <v>0</v>
      </c>
      <c r="U276" s="605">
        <f t="shared" si="70"/>
        <v>1</v>
      </c>
      <c r="V276" s="292">
        <f t="shared" si="71"/>
        <v>1</v>
      </c>
    </row>
    <row r="277" spans="1:22" x14ac:dyDescent="0.2">
      <c r="A277" s="629">
        <v>270</v>
      </c>
      <c r="B277" s="417">
        <f t="shared" si="79"/>
        <v>45562</v>
      </c>
      <c r="C277" s="418">
        <f t="shared" si="72"/>
        <v>45562</v>
      </c>
      <c r="D277" s="412">
        <f t="shared" si="73"/>
        <v>5</v>
      </c>
      <c r="E277" s="140">
        <f t="shared" si="64"/>
        <v>8.4</v>
      </c>
      <c r="F277" s="413"/>
      <c r="G277" s="414" t="str">
        <f t="shared" si="74"/>
        <v xml:space="preserve">   Arbeitstag</v>
      </c>
      <c r="H277" s="97"/>
      <c r="I277" s="108"/>
      <c r="J277" s="97"/>
      <c r="K277" s="443"/>
      <c r="L277" s="144">
        <f t="shared" si="65"/>
        <v>0</v>
      </c>
      <c r="M277" s="140">
        <f t="shared" si="75"/>
        <v>80.400000000000006</v>
      </c>
      <c r="N277" s="48">
        <f t="shared" si="66"/>
        <v>1</v>
      </c>
      <c r="O277" s="598">
        <f t="shared" si="76"/>
        <v>0</v>
      </c>
      <c r="P277" s="598">
        <f t="shared" si="67"/>
        <v>0</v>
      </c>
      <c r="Q277" s="612">
        <f t="shared" si="68"/>
        <v>8.4</v>
      </c>
      <c r="R277" s="612">
        <f t="shared" si="77"/>
        <v>8.4</v>
      </c>
      <c r="S277" s="604">
        <f t="shared" si="78"/>
        <v>0</v>
      </c>
      <c r="T277" s="415">
        <f t="shared" si="69"/>
        <v>0</v>
      </c>
      <c r="U277" s="605">
        <f t="shared" si="70"/>
        <v>1</v>
      </c>
      <c r="V277" s="292">
        <f t="shared" si="71"/>
        <v>1</v>
      </c>
    </row>
    <row r="278" spans="1:22" x14ac:dyDescent="0.2">
      <c r="A278" s="629">
        <v>271</v>
      </c>
      <c r="B278" s="417">
        <f t="shared" si="79"/>
        <v>45563</v>
      </c>
      <c r="C278" s="418">
        <f t="shared" si="72"/>
        <v>45563</v>
      </c>
      <c r="D278" s="412">
        <f t="shared" si="73"/>
        <v>6</v>
      </c>
      <c r="E278" s="140">
        <f t="shared" si="64"/>
        <v>0</v>
      </c>
      <c r="F278" s="413"/>
      <c r="G278" s="414" t="str">
        <f t="shared" si="74"/>
        <v xml:space="preserve">   Wochenende</v>
      </c>
      <c r="H278" s="97"/>
      <c r="I278" s="108"/>
      <c r="J278" s="97"/>
      <c r="K278" s="443"/>
      <c r="L278" s="144">
        <f t="shared" si="65"/>
        <v>0</v>
      </c>
      <c r="M278" s="140">
        <f t="shared" si="75"/>
        <v>80.400000000000006</v>
      </c>
      <c r="N278" s="48">
        <f t="shared" si="66"/>
        <v>1</v>
      </c>
      <c r="O278" s="598">
        <f t="shared" si="76"/>
        <v>0</v>
      </c>
      <c r="P278" s="598">
        <f t="shared" si="67"/>
        <v>0</v>
      </c>
      <c r="Q278" s="612">
        <f t="shared" si="68"/>
        <v>0</v>
      </c>
      <c r="R278" s="612">
        <f t="shared" si="77"/>
        <v>0</v>
      </c>
      <c r="S278" s="604">
        <f t="shared" si="78"/>
        <v>1</v>
      </c>
      <c r="T278" s="415">
        <f t="shared" si="69"/>
        <v>0</v>
      </c>
      <c r="U278" s="605">
        <f t="shared" si="70"/>
        <v>1</v>
      </c>
      <c r="V278" s="292">
        <f t="shared" si="71"/>
        <v>1</v>
      </c>
    </row>
    <row r="279" spans="1:22" x14ac:dyDescent="0.2">
      <c r="A279" s="629">
        <v>272</v>
      </c>
      <c r="B279" s="417">
        <f t="shared" si="79"/>
        <v>45564</v>
      </c>
      <c r="C279" s="418">
        <f t="shared" si="72"/>
        <v>45564</v>
      </c>
      <c r="D279" s="412">
        <f t="shared" si="73"/>
        <v>7</v>
      </c>
      <c r="E279" s="140">
        <f t="shared" si="64"/>
        <v>0</v>
      </c>
      <c r="F279" s="413"/>
      <c r="G279" s="414" t="str">
        <f t="shared" si="74"/>
        <v xml:space="preserve">   Wochenende</v>
      </c>
      <c r="H279" s="97"/>
      <c r="I279" s="108"/>
      <c r="J279" s="97"/>
      <c r="K279" s="443"/>
      <c r="L279" s="144">
        <f t="shared" si="65"/>
        <v>0</v>
      </c>
      <c r="M279" s="140">
        <f t="shared" si="75"/>
        <v>80.400000000000006</v>
      </c>
      <c r="N279" s="48">
        <f t="shared" si="66"/>
        <v>1</v>
      </c>
      <c r="O279" s="598">
        <f t="shared" si="76"/>
        <v>0</v>
      </c>
      <c r="P279" s="598">
        <f t="shared" si="67"/>
        <v>0</v>
      </c>
      <c r="Q279" s="612">
        <f t="shared" si="68"/>
        <v>0</v>
      </c>
      <c r="R279" s="612">
        <f t="shared" si="77"/>
        <v>0</v>
      </c>
      <c r="S279" s="604">
        <f t="shared" si="78"/>
        <v>1</v>
      </c>
      <c r="T279" s="415">
        <f t="shared" si="69"/>
        <v>0</v>
      </c>
      <c r="U279" s="605">
        <f t="shared" si="70"/>
        <v>1</v>
      </c>
      <c r="V279" s="292">
        <f t="shared" si="71"/>
        <v>1</v>
      </c>
    </row>
    <row r="280" spans="1:22" x14ac:dyDescent="0.2">
      <c r="A280" s="629">
        <v>273</v>
      </c>
      <c r="B280" s="417">
        <f t="shared" si="79"/>
        <v>45565</v>
      </c>
      <c r="C280" s="418">
        <f t="shared" si="72"/>
        <v>45565</v>
      </c>
      <c r="D280" s="412">
        <f t="shared" si="73"/>
        <v>1</v>
      </c>
      <c r="E280" s="140">
        <f t="shared" si="64"/>
        <v>8.4</v>
      </c>
      <c r="F280" s="413"/>
      <c r="G280" s="414" t="str">
        <f t="shared" si="74"/>
        <v xml:space="preserve">   Arbeitstag</v>
      </c>
      <c r="H280" s="97"/>
      <c r="I280" s="108"/>
      <c r="J280" s="97"/>
      <c r="K280" s="443"/>
      <c r="L280" s="144">
        <f t="shared" si="65"/>
        <v>0</v>
      </c>
      <c r="M280" s="140">
        <f t="shared" si="75"/>
        <v>80.400000000000006</v>
      </c>
      <c r="N280" s="48">
        <f t="shared" si="66"/>
        <v>1</v>
      </c>
      <c r="O280" s="598">
        <f t="shared" si="76"/>
        <v>0</v>
      </c>
      <c r="P280" s="598">
        <f t="shared" si="67"/>
        <v>0</v>
      </c>
      <c r="Q280" s="612">
        <f t="shared" si="68"/>
        <v>8.4</v>
      </c>
      <c r="R280" s="612">
        <f t="shared" si="77"/>
        <v>8.4</v>
      </c>
      <c r="S280" s="604">
        <f t="shared" si="78"/>
        <v>0</v>
      </c>
      <c r="T280" s="415">
        <f t="shared" si="69"/>
        <v>0</v>
      </c>
      <c r="U280" s="605">
        <f t="shared" si="70"/>
        <v>1</v>
      </c>
      <c r="V280" s="292">
        <f t="shared" si="71"/>
        <v>1</v>
      </c>
    </row>
    <row r="281" spans="1:22" x14ac:dyDescent="0.2">
      <c r="A281" s="629">
        <v>274</v>
      </c>
      <c r="B281" s="417">
        <f t="shared" si="79"/>
        <v>45566</v>
      </c>
      <c r="C281" s="418">
        <f t="shared" si="72"/>
        <v>45566</v>
      </c>
      <c r="D281" s="412">
        <f t="shared" si="73"/>
        <v>2</v>
      </c>
      <c r="E281" s="140">
        <f t="shared" si="64"/>
        <v>8.4</v>
      </c>
      <c r="F281" s="413"/>
      <c r="G281" s="414" t="str">
        <f t="shared" si="74"/>
        <v xml:space="preserve">   Arbeitstag</v>
      </c>
      <c r="H281" s="97"/>
      <c r="I281" s="108"/>
      <c r="J281" s="97"/>
      <c r="K281" s="443"/>
      <c r="L281" s="144">
        <f t="shared" si="65"/>
        <v>0</v>
      </c>
      <c r="M281" s="140">
        <f t="shared" si="75"/>
        <v>80.400000000000006</v>
      </c>
      <c r="N281" s="48">
        <f t="shared" si="66"/>
        <v>1</v>
      </c>
      <c r="O281" s="598">
        <f t="shared" si="76"/>
        <v>0</v>
      </c>
      <c r="P281" s="598">
        <f t="shared" si="67"/>
        <v>0</v>
      </c>
      <c r="Q281" s="612">
        <f t="shared" si="68"/>
        <v>8.4</v>
      </c>
      <c r="R281" s="612">
        <f t="shared" si="77"/>
        <v>8.4</v>
      </c>
      <c r="S281" s="604">
        <f t="shared" si="78"/>
        <v>0</v>
      </c>
      <c r="T281" s="415">
        <f t="shared" si="69"/>
        <v>0</v>
      </c>
      <c r="U281" s="605">
        <f t="shared" si="70"/>
        <v>1</v>
      </c>
      <c r="V281" s="292">
        <f t="shared" si="71"/>
        <v>1</v>
      </c>
    </row>
    <row r="282" spans="1:22" x14ac:dyDescent="0.2">
      <c r="A282" s="629">
        <v>275</v>
      </c>
      <c r="B282" s="417">
        <f t="shared" si="79"/>
        <v>45567</v>
      </c>
      <c r="C282" s="418">
        <f t="shared" si="72"/>
        <v>45567</v>
      </c>
      <c r="D282" s="412">
        <f t="shared" si="73"/>
        <v>3</v>
      </c>
      <c r="E282" s="140">
        <f t="shared" si="64"/>
        <v>8.4</v>
      </c>
      <c r="F282" s="413"/>
      <c r="G282" s="414" t="str">
        <f t="shared" si="74"/>
        <v xml:space="preserve">   Arbeitstag</v>
      </c>
      <c r="H282" s="97"/>
      <c r="I282" s="108"/>
      <c r="J282" s="97"/>
      <c r="K282" s="443"/>
      <c r="L282" s="144">
        <f t="shared" si="65"/>
        <v>0</v>
      </c>
      <c r="M282" s="140">
        <f t="shared" si="75"/>
        <v>80.400000000000006</v>
      </c>
      <c r="N282" s="48">
        <f t="shared" si="66"/>
        <v>1</v>
      </c>
      <c r="O282" s="598">
        <f t="shared" si="76"/>
        <v>0</v>
      </c>
      <c r="P282" s="598">
        <f t="shared" si="67"/>
        <v>0</v>
      </c>
      <c r="Q282" s="612">
        <f t="shared" si="68"/>
        <v>8.4</v>
      </c>
      <c r="R282" s="612">
        <f t="shared" si="77"/>
        <v>8.4</v>
      </c>
      <c r="S282" s="604">
        <f t="shared" si="78"/>
        <v>0</v>
      </c>
      <c r="T282" s="415">
        <f t="shared" si="69"/>
        <v>0</v>
      </c>
      <c r="U282" s="605">
        <f t="shared" si="70"/>
        <v>1</v>
      </c>
      <c r="V282" s="292">
        <f t="shared" si="71"/>
        <v>1</v>
      </c>
    </row>
    <row r="283" spans="1:22" x14ac:dyDescent="0.2">
      <c r="A283" s="629">
        <v>276</v>
      </c>
      <c r="B283" s="417">
        <f t="shared" si="79"/>
        <v>45568</v>
      </c>
      <c r="C283" s="418">
        <f t="shared" si="72"/>
        <v>45568</v>
      </c>
      <c r="D283" s="412">
        <f t="shared" si="73"/>
        <v>4</v>
      </c>
      <c r="E283" s="140">
        <f t="shared" si="64"/>
        <v>8.4</v>
      </c>
      <c r="F283" s="413"/>
      <c r="G283" s="414" t="str">
        <f t="shared" si="74"/>
        <v xml:space="preserve">   Arbeitstag</v>
      </c>
      <c r="H283" s="97"/>
      <c r="I283" s="108"/>
      <c r="J283" s="97"/>
      <c r="K283" s="443"/>
      <c r="L283" s="144">
        <f t="shared" si="65"/>
        <v>0</v>
      </c>
      <c r="M283" s="140">
        <f t="shared" si="75"/>
        <v>80.400000000000006</v>
      </c>
      <c r="N283" s="48">
        <f t="shared" si="66"/>
        <v>1</v>
      </c>
      <c r="O283" s="598">
        <f t="shared" si="76"/>
        <v>0</v>
      </c>
      <c r="P283" s="598">
        <f t="shared" si="67"/>
        <v>0</v>
      </c>
      <c r="Q283" s="612">
        <f t="shared" si="68"/>
        <v>8.4</v>
      </c>
      <c r="R283" s="612">
        <f t="shared" si="77"/>
        <v>8.4</v>
      </c>
      <c r="S283" s="604">
        <f t="shared" si="78"/>
        <v>0</v>
      </c>
      <c r="T283" s="415">
        <f t="shared" si="69"/>
        <v>0</v>
      </c>
      <c r="U283" s="605">
        <f t="shared" si="70"/>
        <v>1</v>
      </c>
      <c r="V283" s="292">
        <f t="shared" si="71"/>
        <v>1</v>
      </c>
    </row>
    <row r="284" spans="1:22" x14ac:dyDescent="0.2">
      <c r="A284" s="629">
        <v>277</v>
      </c>
      <c r="B284" s="417">
        <f t="shared" si="79"/>
        <v>45569</v>
      </c>
      <c r="C284" s="418">
        <f t="shared" si="72"/>
        <v>45569</v>
      </c>
      <c r="D284" s="412">
        <f t="shared" si="73"/>
        <v>5</v>
      </c>
      <c r="E284" s="140">
        <f t="shared" si="64"/>
        <v>8.4</v>
      </c>
      <c r="F284" s="413"/>
      <c r="G284" s="414" t="str">
        <f t="shared" si="74"/>
        <v xml:space="preserve">   Arbeitstag</v>
      </c>
      <c r="H284" s="97"/>
      <c r="I284" s="108"/>
      <c r="J284" s="97"/>
      <c r="K284" s="443"/>
      <c r="L284" s="144">
        <f t="shared" si="65"/>
        <v>0</v>
      </c>
      <c r="M284" s="140">
        <f t="shared" si="75"/>
        <v>80.400000000000006</v>
      </c>
      <c r="N284" s="48">
        <f t="shared" si="66"/>
        <v>1</v>
      </c>
      <c r="O284" s="598">
        <f t="shared" si="76"/>
        <v>0</v>
      </c>
      <c r="P284" s="598">
        <f t="shared" si="67"/>
        <v>0</v>
      </c>
      <c r="Q284" s="612">
        <f t="shared" si="68"/>
        <v>8.4</v>
      </c>
      <c r="R284" s="612">
        <f t="shared" si="77"/>
        <v>8.4</v>
      </c>
      <c r="S284" s="604">
        <f t="shared" si="78"/>
        <v>0</v>
      </c>
      <c r="T284" s="415">
        <f t="shared" si="69"/>
        <v>0</v>
      </c>
      <c r="U284" s="605">
        <f t="shared" si="70"/>
        <v>1</v>
      </c>
      <c r="V284" s="292">
        <f t="shared" si="71"/>
        <v>1</v>
      </c>
    </row>
    <row r="285" spans="1:22" x14ac:dyDescent="0.2">
      <c r="A285" s="629">
        <v>278</v>
      </c>
      <c r="B285" s="417">
        <f t="shared" si="79"/>
        <v>45570</v>
      </c>
      <c r="C285" s="418">
        <f t="shared" si="72"/>
        <v>45570</v>
      </c>
      <c r="D285" s="412">
        <f t="shared" si="73"/>
        <v>6</v>
      </c>
      <c r="E285" s="140">
        <f t="shared" si="64"/>
        <v>0</v>
      </c>
      <c r="F285" s="413"/>
      <c r="G285" s="414" t="str">
        <f t="shared" si="74"/>
        <v xml:space="preserve">   Wochenende</v>
      </c>
      <c r="H285" s="97"/>
      <c r="I285" s="108"/>
      <c r="J285" s="97"/>
      <c r="K285" s="443"/>
      <c r="L285" s="144">
        <f t="shared" si="65"/>
        <v>0</v>
      </c>
      <c r="M285" s="140">
        <f t="shared" si="75"/>
        <v>80.400000000000006</v>
      </c>
      <c r="N285" s="48">
        <f t="shared" si="66"/>
        <v>1</v>
      </c>
      <c r="O285" s="598">
        <f t="shared" si="76"/>
        <v>0</v>
      </c>
      <c r="P285" s="598">
        <f t="shared" si="67"/>
        <v>0</v>
      </c>
      <c r="Q285" s="612">
        <f t="shared" si="68"/>
        <v>0</v>
      </c>
      <c r="R285" s="612">
        <f t="shared" si="77"/>
        <v>0</v>
      </c>
      <c r="S285" s="604">
        <f t="shared" si="78"/>
        <v>1</v>
      </c>
      <c r="T285" s="415">
        <f t="shared" si="69"/>
        <v>0</v>
      </c>
      <c r="U285" s="605">
        <f t="shared" si="70"/>
        <v>1</v>
      </c>
      <c r="V285" s="292">
        <f t="shared" si="71"/>
        <v>1</v>
      </c>
    </row>
    <row r="286" spans="1:22" x14ac:dyDescent="0.2">
      <c r="A286" s="629">
        <v>279</v>
      </c>
      <c r="B286" s="417">
        <f t="shared" si="79"/>
        <v>45571</v>
      </c>
      <c r="C286" s="418">
        <f t="shared" si="72"/>
        <v>45571</v>
      </c>
      <c r="D286" s="412">
        <f t="shared" si="73"/>
        <v>7</v>
      </c>
      <c r="E286" s="140">
        <f t="shared" si="64"/>
        <v>0</v>
      </c>
      <c r="F286" s="413"/>
      <c r="G286" s="414" t="str">
        <f t="shared" si="74"/>
        <v xml:space="preserve">   Wochenende</v>
      </c>
      <c r="H286" s="97"/>
      <c r="I286" s="108"/>
      <c r="J286" s="97"/>
      <c r="K286" s="443"/>
      <c r="L286" s="144">
        <f t="shared" si="65"/>
        <v>0</v>
      </c>
      <c r="M286" s="140">
        <f t="shared" si="75"/>
        <v>80.400000000000006</v>
      </c>
      <c r="N286" s="48">
        <f t="shared" si="66"/>
        <v>1</v>
      </c>
      <c r="O286" s="598">
        <f t="shared" si="76"/>
        <v>0</v>
      </c>
      <c r="P286" s="598">
        <f t="shared" si="67"/>
        <v>0</v>
      </c>
      <c r="Q286" s="612">
        <f t="shared" si="68"/>
        <v>0</v>
      </c>
      <c r="R286" s="612">
        <f t="shared" si="77"/>
        <v>0</v>
      </c>
      <c r="S286" s="604">
        <f t="shared" si="78"/>
        <v>1</v>
      </c>
      <c r="T286" s="415">
        <f t="shared" si="69"/>
        <v>0</v>
      </c>
      <c r="U286" s="605">
        <f t="shared" si="70"/>
        <v>1</v>
      </c>
      <c r="V286" s="292">
        <f t="shared" si="71"/>
        <v>1</v>
      </c>
    </row>
    <row r="287" spans="1:22" x14ac:dyDescent="0.2">
      <c r="A287" s="629">
        <v>280</v>
      </c>
      <c r="B287" s="417">
        <f t="shared" si="79"/>
        <v>45572</v>
      </c>
      <c r="C287" s="418">
        <f t="shared" si="72"/>
        <v>45572</v>
      </c>
      <c r="D287" s="412">
        <f t="shared" si="73"/>
        <v>1</v>
      </c>
      <c r="E287" s="140">
        <f t="shared" si="64"/>
        <v>8.4</v>
      </c>
      <c r="F287" s="413"/>
      <c r="G287" s="414" t="str">
        <f t="shared" si="74"/>
        <v xml:space="preserve">   Arbeitstag</v>
      </c>
      <c r="H287" s="97"/>
      <c r="I287" s="108"/>
      <c r="J287" s="97"/>
      <c r="K287" s="443"/>
      <c r="L287" s="144">
        <f t="shared" si="65"/>
        <v>0</v>
      </c>
      <c r="M287" s="140">
        <f t="shared" si="75"/>
        <v>80.400000000000006</v>
      </c>
      <c r="N287" s="48">
        <f t="shared" si="66"/>
        <v>1</v>
      </c>
      <c r="O287" s="598">
        <f t="shared" si="76"/>
        <v>0</v>
      </c>
      <c r="P287" s="598">
        <f t="shared" si="67"/>
        <v>0</v>
      </c>
      <c r="Q287" s="612">
        <f t="shared" si="68"/>
        <v>8.4</v>
      </c>
      <c r="R287" s="612">
        <f t="shared" si="77"/>
        <v>8.4</v>
      </c>
      <c r="S287" s="604">
        <f t="shared" si="78"/>
        <v>0</v>
      </c>
      <c r="T287" s="415">
        <f t="shared" si="69"/>
        <v>0</v>
      </c>
      <c r="U287" s="605">
        <f t="shared" si="70"/>
        <v>1</v>
      </c>
      <c r="V287" s="292">
        <f t="shared" si="71"/>
        <v>1</v>
      </c>
    </row>
    <row r="288" spans="1:22" x14ac:dyDescent="0.2">
      <c r="A288" s="629">
        <v>281</v>
      </c>
      <c r="B288" s="417">
        <f t="shared" si="79"/>
        <v>45573</v>
      </c>
      <c r="C288" s="418">
        <f t="shared" si="72"/>
        <v>45573</v>
      </c>
      <c r="D288" s="412">
        <f t="shared" si="73"/>
        <v>2</v>
      </c>
      <c r="E288" s="140">
        <f t="shared" si="64"/>
        <v>8.4</v>
      </c>
      <c r="F288" s="413"/>
      <c r="G288" s="414" t="str">
        <f t="shared" si="74"/>
        <v xml:space="preserve">   Arbeitstag</v>
      </c>
      <c r="H288" s="97"/>
      <c r="I288" s="108"/>
      <c r="J288" s="97"/>
      <c r="K288" s="443"/>
      <c r="L288" s="144">
        <f t="shared" si="65"/>
        <v>0</v>
      </c>
      <c r="M288" s="140">
        <f t="shared" si="75"/>
        <v>80.400000000000006</v>
      </c>
      <c r="N288" s="48">
        <f t="shared" si="66"/>
        <v>1</v>
      </c>
      <c r="O288" s="598">
        <f t="shared" si="76"/>
        <v>0</v>
      </c>
      <c r="P288" s="598">
        <f t="shared" si="67"/>
        <v>0</v>
      </c>
      <c r="Q288" s="612">
        <f t="shared" si="68"/>
        <v>8.4</v>
      </c>
      <c r="R288" s="612">
        <f t="shared" si="77"/>
        <v>8.4</v>
      </c>
      <c r="S288" s="604">
        <f t="shared" si="78"/>
        <v>0</v>
      </c>
      <c r="T288" s="415">
        <f t="shared" si="69"/>
        <v>0</v>
      </c>
      <c r="U288" s="605">
        <f t="shared" si="70"/>
        <v>1</v>
      </c>
      <c r="V288" s="292">
        <f t="shared" si="71"/>
        <v>1</v>
      </c>
    </row>
    <row r="289" spans="1:22" x14ac:dyDescent="0.2">
      <c r="A289" s="629">
        <v>282</v>
      </c>
      <c r="B289" s="417">
        <f t="shared" si="79"/>
        <v>45574</v>
      </c>
      <c r="C289" s="418">
        <f t="shared" si="72"/>
        <v>45574</v>
      </c>
      <c r="D289" s="412">
        <f t="shared" si="73"/>
        <v>3</v>
      </c>
      <c r="E289" s="140">
        <f t="shared" si="64"/>
        <v>8.4</v>
      </c>
      <c r="F289" s="413"/>
      <c r="G289" s="414" t="str">
        <f t="shared" si="74"/>
        <v xml:space="preserve">   Arbeitstag</v>
      </c>
      <c r="H289" s="97"/>
      <c r="I289" s="108"/>
      <c r="J289" s="97"/>
      <c r="K289" s="443"/>
      <c r="L289" s="144">
        <f t="shared" si="65"/>
        <v>0</v>
      </c>
      <c r="M289" s="140">
        <f t="shared" si="75"/>
        <v>80.400000000000006</v>
      </c>
      <c r="N289" s="48">
        <f t="shared" si="66"/>
        <v>1</v>
      </c>
      <c r="O289" s="598">
        <f t="shared" si="76"/>
        <v>0</v>
      </c>
      <c r="P289" s="598">
        <f t="shared" si="67"/>
        <v>0</v>
      </c>
      <c r="Q289" s="612">
        <f t="shared" si="68"/>
        <v>8.4</v>
      </c>
      <c r="R289" s="612">
        <f t="shared" si="77"/>
        <v>8.4</v>
      </c>
      <c r="S289" s="604">
        <f t="shared" si="78"/>
        <v>0</v>
      </c>
      <c r="T289" s="415">
        <f t="shared" si="69"/>
        <v>0</v>
      </c>
      <c r="U289" s="605">
        <f t="shared" si="70"/>
        <v>1</v>
      </c>
      <c r="V289" s="292">
        <f t="shared" si="71"/>
        <v>1</v>
      </c>
    </row>
    <row r="290" spans="1:22" x14ac:dyDescent="0.2">
      <c r="A290" s="629">
        <v>283</v>
      </c>
      <c r="B290" s="417">
        <f t="shared" si="79"/>
        <v>45575</v>
      </c>
      <c r="C290" s="418">
        <f t="shared" si="72"/>
        <v>45575</v>
      </c>
      <c r="D290" s="412">
        <f t="shared" si="73"/>
        <v>4</v>
      </c>
      <c r="E290" s="140">
        <f t="shared" si="64"/>
        <v>8.4</v>
      </c>
      <c r="F290" s="413"/>
      <c r="G290" s="414" t="str">
        <f t="shared" si="74"/>
        <v xml:space="preserve">   Arbeitstag</v>
      </c>
      <c r="H290" s="97"/>
      <c r="I290" s="108"/>
      <c r="J290" s="97"/>
      <c r="K290" s="443"/>
      <c r="L290" s="144">
        <f t="shared" si="65"/>
        <v>0</v>
      </c>
      <c r="M290" s="140">
        <f t="shared" si="75"/>
        <v>80.400000000000006</v>
      </c>
      <c r="N290" s="48">
        <f t="shared" si="66"/>
        <v>1</v>
      </c>
      <c r="O290" s="598">
        <f t="shared" si="76"/>
        <v>0</v>
      </c>
      <c r="P290" s="598">
        <f t="shared" si="67"/>
        <v>0</v>
      </c>
      <c r="Q290" s="612">
        <f t="shared" si="68"/>
        <v>8.4</v>
      </c>
      <c r="R290" s="612">
        <f t="shared" si="77"/>
        <v>8.4</v>
      </c>
      <c r="S290" s="604">
        <f t="shared" si="78"/>
        <v>0</v>
      </c>
      <c r="T290" s="415">
        <f t="shared" si="69"/>
        <v>0</v>
      </c>
      <c r="U290" s="605">
        <f t="shared" si="70"/>
        <v>1</v>
      </c>
      <c r="V290" s="292">
        <f t="shared" si="71"/>
        <v>1</v>
      </c>
    </row>
    <row r="291" spans="1:22" x14ac:dyDescent="0.2">
      <c r="A291" s="629">
        <v>284</v>
      </c>
      <c r="B291" s="417">
        <f t="shared" si="79"/>
        <v>45576</v>
      </c>
      <c r="C291" s="418">
        <f t="shared" si="72"/>
        <v>45576</v>
      </c>
      <c r="D291" s="412">
        <f t="shared" si="73"/>
        <v>5</v>
      </c>
      <c r="E291" s="140">
        <f t="shared" si="64"/>
        <v>8.4</v>
      </c>
      <c r="F291" s="413"/>
      <c r="G291" s="414" t="str">
        <f t="shared" si="74"/>
        <v xml:space="preserve">   Arbeitstag</v>
      </c>
      <c r="H291" s="97"/>
      <c r="I291" s="108"/>
      <c r="J291" s="97"/>
      <c r="K291" s="443"/>
      <c r="L291" s="144">
        <f t="shared" si="65"/>
        <v>0</v>
      </c>
      <c r="M291" s="140">
        <f t="shared" si="75"/>
        <v>80.400000000000006</v>
      </c>
      <c r="N291" s="48">
        <f t="shared" si="66"/>
        <v>1</v>
      </c>
      <c r="O291" s="598">
        <f t="shared" si="76"/>
        <v>0</v>
      </c>
      <c r="P291" s="598">
        <f t="shared" si="67"/>
        <v>0</v>
      </c>
      <c r="Q291" s="612">
        <f t="shared" si="68"/>
        <v>8.4</v>
      </c>
      <c r="R291" s="612">
        <f t="shared" si="77"/>
        <v>8.4</v>
      </c>
      <c r="S291" s="604">
        <f t="shared" si="78"/>
        <v>0</v>
      </c>
      <c r="T291" s="415">
        <f t="shared" si="69"/>
        <v>0</v>
      </c>
      <c r="U291" s="605">
        <f t="shared" si="70"/>
        <v>1</v>
      </c>
      <c r="V291" s="292">
        <f t="shared" si="71"/>
        <v>1</v>
      </c>
    </row>
    <row r="292" spans="1:22" x14ac:dyDescent="0.2">
      <c r="A292" s="629">
        <v>285</v>
      </c>
      <c r="B292" s="417">
        <f t="shared" si="79"/>
        <v>45577</v>
      </c>
      <c r="C292" s="418">
        <f t="shared" si="72"/>
        <v>45577</v>
      </c>
      <c r="D292" s="412">
        <f t="shared" si="73"/>
        <v>6</v>
      </c>
      <c r="E292" s="140">
        <f t="shared" si="64"/>
        <v>0</v>
      </c>
      <c r="F292" s="413"/>
      <c r="G292" s="414" t="str">
        <f t="shared" si="74"/>
        <v xml:space="preserve">   Wochenende</v>
      </c>
      <c r="H292" s="97"/>
      <c r="I292" s="108"/>
      <c r="J292" s="97"/>
      <c r="K292" s="443"/>
      <c r="L292" s="144">
        <f t="shared" si="65"/>
        <v>0</v>
      </c>
      <c r="M292" s="140">
        <f t="shared" si="75"/>
        <v>80.400000000000006</v>
      </c>
      <c r="N292" s="48">
        <f t="shared" si="66"/>
        <v>1</v>
      </c>
      <c r="O292" s="598">
        <f t="shared" si="76"/>
        <v>0</v>
      </c>
      <c r="P292" s="598">
        <f t="shared" si="67"/>
        <v>0</v>
      </c>
      <c r="Q292" s="612">
        <f t="shared" si="68"/>
        <v>0</v>
      </c>
      <c r="R292" s="612">
        <f t="shared" si="77"/>
        <v>0</v>
      </c>
      <c r="S292" s="604">
        <f t="shared" si="78"/>
        <v>1</v>
      </c>
      <c r="T292" s="415">
        <f t="shared" si="69"/>
        <v>0</v>
      </c>
      <c r="U292" s="605">
        <f t="shared" si="70"/>
        <v>1</v>
      </c>
      <c r="V292" s="292">
        <f t="shared" si="71"/>
        <v>1</v>
      </c>
    </row>
    <row r="293" spans="1:22" x14ac:dyDescent="0.2">
      <c r="A293" s="629">
        <v>286</v>
      </c>
      <c r="B293" s="417">
        <f t="shared" si="79"/>
        <v>45578</v>
      </c>
      <c r="C293" s="418">
        <f t="shared" si="72"/>
        <v>45578</v>
      </c>
      <c r="D293" s="412">
        <f t="shared" si="73"/>
        <v>7</v>
      </c>
      <c r="E293" s="140">
        <f t="shared" si="64"/>
        <v>0</v>
      </c>
      <c r="F293" s="413"/>
      <c r="G293" s="414" t="str">
        <f t="shared" si="74"/>
        <v xml:space="preserve">   Wochenende</v>
      </c>
      <c r="H293" s="97"/>
      <c r="I293" s="108"/>
      <c r="J293" s="97"/>
      <c r="K293" s="443"/>
      <c r="L293" s="144">
        <f t="shared" si="65"/>
        <v>0</v>
      </c>
      <c r="M293" s="140">
        <f t="shared" si="75"/>
        <v>80.400000000000006</v>
      </c>
      <c r="N293" s="48">
        <f t="shared" si="66"/>
        <v>1</v>
      </c>
      <c r="O293" s="598">
        <f t="shared" si="76"/>
        <v>0</v>
      </c>
      <c r="P293" s="598">
        <f t="shared" si="67"/>
        <v>0</v>
      </c>
      <c r="Q293" s="612">
        <f t="shared" si="68"/>
        <v>0</v>
      </c>
      <c r="R293" s="612">
        <f t="shared" si="77"/>
        <v>0</v>
      </c>
      <c r="S293" s="604">
        <f t="shared" si="78"/>
        <v>1</v>
      </c>
      <c r="T293" s="415">
        <f t="shared" si="69"/>
        <v>0</v>
      </c>
      <c r="U293" s="605">
        <f t="shared" si="70"/>
        <v>1</v>
      </c>
      <c r="V293" s="292">
        <f t="shared" si="71"/>
        <v>1</v>
      </c>
    </row>
    <row r="294" spans="1:22" x14ac:dyDescent="0.2">
      <c r="A294" s="629">
        <v>287</v>
      </c>
      <c r="B294" s="417">
        <f t="shared" si="79"/>
        <v>45579</v>
      </c>
      <c r="C294" s="418">
        <f t="shared" si="72"/>
        <v>45579</v>
      </c>
      <c r="D294" s="412">
        <f t="shared" si="73"/>
        <v>1</v>
      </c>
      <c r="E294" s="140">
        <f t="shared" si="64"/>
        <v>8.4</v>
      </c>
      <c r="F294" s="413"/>
      <c r="G294" s="414" t="str">
        <f t="shared" si="74"/>
        <v xml:space="preserve">   Arbeitstag</v>
      </c>
      <c r="H294" s="97"/>
      <c r="I294" s="108"/>
      <c r="J294" s="97"/>
      <c r="K294" s="443"/>
      <c r="L294" s="144">
        <f t="shared" si="65"/>
        <v>0</v>
      </c>
      <c r="M294" s="140">
        <f t="shared" si="75"/>
        <v>80.400000000000006</v>
      </c>
      <c r="N294" s="48">
        <f t="shared" si="66"/>
        <v>1</v>
      </c>
      <c r="O294" s="598">
        <f t="shared" si="76"/>
        <v>0</v>
      </c>
      <c r="P294" s="598">
        <f t="shared" si="67"/>
        <v>0</v>
      </c>
      <c r="Q294" s="612">
        <f t="shared" si="68"/>
        <v>8.4</v>
      </c>
      <c r="R294" s="612">
        <f t="shared" si="77"/>
        <v>8.4</v>
      </c>
      <c r="S294" s="604">
        <f t="shared" si="78"/>
        <v>0</v>
      </c>
      <c r="T294" s="415">
        <f t="shared" si="69"/>
        <v>0</v>
      </c>
      <c r="U294" s="605">
        <f t="shared" si="70"/>
        <v>1</v>
      </c>
      <c r="V294" s="292">
        <f t="shared" si="71"/>
        <v>1</v>
      </c>
    </row>
    <row r="295" spans="1:22" x14ac:dyDescent="0.2">
      <c r="A295" s="629">
        <v>288</v>
      </c>
      <c r="B295" s="417">
        <f t="shared" si="79"/>
        <v>45580</v>
      </c>
      <c r="C295" s="418">
        <f t="shared" si="72"/>
        <v>45580</v>
      </c>
      <c r="D295" s="412">
        <f t="shared" si="73"/>
        <v>2</v>
      </c>
      <c r="E295" s="140">
        <f t="shared" si="64"/>
        <v>8.4</v>
      </c>
      <c r="F295" s="413"/>
      <c r="G295" s="414" t="str">
        <f t="shared" si="74"/>
        <v xml:space="preserve">   Arbeitstag</v>
      </c>
      <c r="H295" s="97"/>
      <c r="I295" s="108"/>
      <c r="J295" s="97"/>
      <c r="K295" s="443"/>
      <c r="L295" s="144">
        <f t="shared" si="65"/>
        <v>0</v>
      </c>
      <c r="M295" s="140">
        <f t="shared" si="75"/>
        <v>80.400000000000006</v>
      </c>
      <c r="N295" s="48">
        <f t="shared" si="66"/>
        <v>1</v>
      </c>
      <c r="O295" s="598">
        <f t="shared" si="76"/>
        <v>0</v>
      </c>
      <c r="P295" s="598">
        <f t="shared" si="67"/>
        <v>0</v>
      </c>
      <c r="Q295" s="612">
        <f t="shared" si="68"/>
        <v>8.4</v>
      </c>
      <c r="R295" s="612">
        <f t="shared" si="77"/>
        <v>8.4</v>
      </c>
      <c r="S295" s="604">
        <f t="shared" si="78"/>
        <v>0</v>
      </c>
      <c r="T295" s="415">
        <f t="shared" si="69"/>
        <v>0</v>
      </c>
      <c r="U295" s="605">
        <f t="shared" si="70"/>
        <v>1</v>
      </c>
      <c r="V295" s="292">
        <f t="shared" si="71"/>
        <v>1</v>
      </c>
    </row>
    <row r="296" spans="1:22" x14ac:dyDescent="0.2">
      <c r="A296" s="629">
        <v>289</v>
      </c>
      <c r="B296" s="417">
        <f t="shared" si="79"/>
        <v>45581</v>
      </c>
      <c r="C296" s="418">
        <f t="shared" si="72"/>
        <v>45581</v>
      </c>
      <c r="D296" s="412">
        <f t="shared" si="73"/>
        <v>3</v>
      </c>
      <c r="E296" s="140">
        <f t="shared" si="64"/>
        <v>8.4</v>
      </c>
      <c r="F296" s="413"/>
      <c r="G296" s="414" t="str">
        <f t="shared" si="74"/>
        <v xml:space="preserve">   Arbeitstag</v>
      </c>
      <c r="H296" s="97"/>
      <c r="I296" s="108"/>
      <c r="J296" s="97"/>
      <c r="K296" s="443"/>
      <c r="L296" s="144">
        <f t="shared" si="65"/>
        <v>0</v>
      </c>
      <c r="M296" s="140">
        <f t="shared" si="75"/>
        <v>80.400000000000006</v>
      </c>
      <c r="N296" s="48">
        <f t="shared" si="66"/>
        <v>1</v>
      </c>
      <c r="O296" s="598">
        <f t="shared" si="76"/>
        <v>0</v>
      </c>
      <c r="P296" s="598">
        <f t="shared" si="67"/>
        <v>0</v>
      </c>
      <c r="Q296" s="612">
        <f t="shared" si="68"/>
        <v>8.4</v>
      </c>
      <c r="R296" s="612">
        <f t="shared" si="77"/>
        <v>8.4</v>
      </c>
      <c r="S296" s="604">
        <f t="shared" si="78"/>
        <v>0</v>
      </c>
      <c r="T296" s="415">
        <f t="shared" si="69"/>
        <v>0</v>
      </c>
      <c r="U296" s="605">
        <f t="shared" si="70"/>
        <v>1</v>
      </c>
      <c r="V296" s="292">
        <f t="shared" si="71"/>
        <v>1</v>
      </c>
    </row>
    <row r="297" spans="1:22" x14ac:dyDescent="0.2">
      <c r="A297" s="629">
        <v>290</v>
      </c>
      <c r="B297" s="417">
        <f t="shared" si="79"/>
        <v>45582</v>
      </c>
      <c r="C297" s="418">
        <f t="shared" si="72"/>
        <v>45582</v>
      </c>
      <c r="D297" s="412">
        <f t="shared" si="73"/>
        <v>4</v>
      </c>
      <c r="E297" s="140">
        <f t="shared" si="64"/>
        <v>8.4</v>
      </c>
      <c r="F297" s="413"/>
      <c r="G297" s="414" t="str">
        <f t="shared" si="74"/>
        <v xml:space="preserve">   Arbeitstag</v>
      </c>
      <c r="H297" s="97"/>
      <c r="I297" s="108"/>
      <c r="J297" s="97"/>
      <c r="K297" s="443"/>
      <c r="L297" s="144">
        <f t="shared" si="65"/>
        <v>0</v>
      </c>
      <c r="M297" s="140">
        <f t="shared" si="75"/>
        <v>80.400000000000006</v>
      </c>
      <c r="N297" s="48">
        <f t="shared" si="66"/>
        <v>1</v>
      </c>
      <c r="O297" s="598">
        <f t="shared" si="76"/>
        <v>0</v>
      </c>
      <c r="P297" s="598">
        <f t="shared" si="67"/>
        <v>0</v>
      </c>
      <c r="Q297" s="612">
        <f t="shared" si="68"/>
        <v>8.4</v>
      </c>
      <c r="R297" s="612">
        <f t="shared" si="77"/>
        <v>8.4</v>
      </c>
      <c r="S297" s="604">
        <f t="shared" si="78"/>
        <v>0</v>
      </c>
      <c r="T297" s="415">
        <f t="shared" si="69"/>
        <v>0</v>
      </c>
      <c r="U297" s="605">
        <f t="shared" si="70"/>
        <v>1</v>
      </c>
      <c r="V297" s="292">
        <f t="shared" si="71"/>
        <v>1</v>
      </c>
    </row>
    <row r="298" spans="1:22" x14ac:dyDescent="0.2">
      <c r="A298" s="629">
        <v>291</v>
      </c>
      <c r="B298" s="417">
        <f t="shared" si="79"/>
        <v>45583</v>
      </c>
      <c r="C298" s="418">
        <f t="shared" si="72"/>
        <v>45583</v>
      </c>
      <c r="D298" s="412">
        <f t="shared" si="73"/>
        <v>5</v>
      </c>
      <c r="E298" s="140">
        <f t="shared" si="64"/>
        <v>8.4</v>
      </c>
      <c r="F298" s="413"/>
      <c r="G298" s="414" t="str">
        <f t="shared" si="74"/>
        <v xml:space="preserve">   Arbeitstag</v>
      </c>
      <c r="H298" s="97"/>
      <c r="I298" s="108"/>
      <c r="J298" s="97"/>
      <c r="K298" s="443"/>
      <c r="L298" s="144">
        <f t="shared" si="65"/>
        <v>0</v>
      </c>
      <c r="M298" s="140">
        <f t="shared" si="75"/>
        <v>80.400000000000006</v>
      </c>
      <c r="N298" s="48">
        <f t="shared" si="66"/>
        <v>1</v>
      </c>
      <c r="O298" s="598">
        <f t="shared" si="76"/>
        <v>0</v>
      </c>
      <c r="P298" s="598">
        <f t="shared" si="67"/>
        <v>0</v>
      </c>
      <c r="Q298" s="612">
        <f t="shared" si="68"/>
        <v>8.4</v>
      </c>
      <c r="R298" s="612">
        <f t="shared" si="77"/>
        <v>8.4</v>
      </c>
      <c r="S298" s="604">
        <f t="shared" si="78"/>
        <v>0</v>
      </c>
      <c r="T298" s="415">
        <f t="shared" si="69"/>
        <v>0</v>
      </c>
      <c r="U298" s="605">
        <f t="shared" si="70"/>
        <v>1</v>
      </c>
      <c r="V298" s="292">
        <f t="shared" si="71"/>
        <v>1</v>
      </c>
    </row>
    <row r="299" spans="1:22" x14ac:dyDescent="0.2">
      <c r="A299" s="629">
        <v>292</v>
      </c>
      <c r="B299" s="417">
        <f t="shared" si="79"/>
        <v>45584</v>
      </c>
      <c r="C299" s="418">
        <f t="shared" si="72"/>
        <v>45584</v>
      </c>
      <c r="D299" s="412">
        <f t="shared" si="73"/>
        <v>6</v>
      </c>
      <c r="E299" s="140">
        <f t="shared" si="64"/>
        <v>0</v>
      </c>
      <c r="F299" s="413"/>
      <c r="G299" s="414" t="str">
        <f t="shared" si="74"/>
        <v xml:space="preserve">   Wochenende</v>
      </c>
      <c r="H299" s="97"/>
      <c r="I299" s="108"/>
      <c r="J299" s="97"/>
      <c r="K299" s="443"/>
      <c r="L299" s="144">
        <f t="shared" si="65"/>
        <v>0</v>
      </c>
      <c r="M299" s="140">
        <f t="shared" si="75"/>
        <v>80.400000000000006</v>
      </c>
      <c r="N299" s="48">
        <f t="shared" si="66"/>
        <v>1</v>
      </c>
      <c r="O299" s="598">
        <f t="shared" si="76"/>
        <v>0</v>
      </c>
      <c r="P299" s="598">
        <f t="shared" si="67"/>
        <v>0</v>
      </c>
      <c r="Q299" s="612">
        <f t="shared" si="68"/>
        <v>0</v>
      </c>
      <c r="R299" s="612">
        <f t="shared" si="77"/>
        <v>0</v>
      </c>
      <c r="S299" s="604">
        <f t="shared" si="78"/>
        <v>1</v>
      </c>
      <c r="T299" s="415">
        <f t="shared" si="69"/>
        <v>0</v>
      </c>
      <c r="U299" s="605">
        <f t="shared" si="70"/>
        <v>1</v>
      </c>
      <c r="V299" s="292">
        <f t="shared" si="71"/>
        <v>1</v>
      </c>
    </row>
    <row r="300" spans="1:22" x14ac:dyDescent="0.2">
      <c r="A300" s="629">
        <v>293</v>
      </c>
      <c r="B300" s="417">
        <f t="shared" si="79"/>
        <v>45585</v>
      </c>
      <c r="C300" s="418">
        <f t="shared" si="72"/>
        <v>45585</v>
      </c>
      <c r="D300" s="412">
        <f t="shared" si="73"/>
        <v>7</v>
      </c>
      <c r="E300" s="140">
        <f t="shared" si="64"/>
        <v>0</v>
      </c>
      <c r="F300" s="413"/>
      <c r="G300" s="414" t="str">
        <f t="shared" si="74"/>
        <v xml:space="preserve">   Wochenende</v>
      </c>
      <c r="H300" s="97"/>
      <c r="I300" s="108"/>
      <c r="J300" s="97"/>
      <c r="K300" s="443"/>
      <c r="L300" s="144">
        <f t="shared" si="65"/>
        <v>0</v>
      </c>
      <c r="M300" s="140">
        <f t="shared" si="75"/>
        <v>80.400000000000006</v>
      </c>
      <c r="N300" s="48">
        <f t="shared" si="66"/>
        <v>1</v>
      </c>
      <c r="O300" s="598">
        <f t="shared" si="76"/>
        <v>0</v>
      </c>
      <c r="P300" s="598">
        <f t="shared" si="67"/>
        <v>0</v>
      </c>
      <c r="Q300" s="612">
        <f t="shared" si="68"/>
        <v>0</v>
      </c>
      <c r="R300" s="612">
        <f t="shared" si="77"/>
        <v>0</v>
      </c>
      <c r="S300" s="604">
        <f t="shared" si="78"/>
        <v>1</v>
      </c>
      <c r="T300" s="415">
        <f t="shared" si="69"/>
        <v>0</v>
      </c>
      <c r="U300" s="605">
        <f t="shared" si="70"/>
        <v>1</v>
      </c>
      <c r="V300" s="292">
        <f t="shared" si="71"/>
        <v>1</v>
      </c>
    </row>
    <row r="301" spans="1:22" x14ac:dyDescent="0.2">
      <c r="A301" s="629">
        <v>294</v>
      </c>
      <c r="B301" s="417">
        <f t="shared" si="79"/>
        <v>45586</v>
      </c>
      <c r="C301" s="418">
        <f t="shared" si="72"/>
        <v>45586</v>
      </c>
      <c r="D301" s="412">
        <f t="shared" si="73"/>
        <v>1</v>
      </c>
      <c r="E301" s="140">
        <f t="shared" si="64"/>
        <v>8.4</v>
      </c>
      <c r="F301" s="413"/>
      <c r="G301" s="414" t="str">
        <f t="shared" si="74"/>
        <v xml:space="preserve">   Arbeitstag</v>
      </c>
      <c r="H301" s="97"/>
      <c r="I301" s="108"/>
      <c r="J301" s="97"/>
      <c r="K301" s="443"/>
      <c r="L301" s="144">
        <f t="shared" si="65"/>
        <v>0</v>
      </c>
      <c r="M301" s="140">
        <f t="shared" si="75"/>
        <v>80.400000000000006</v>
      </c>
      <c r="N301" s="48">
        <f t="shared" si="66"/>
        <v>1</v>
      </c>
      <c r="O301" s="598">
        <f t="shared" si="76"/>
        <v>0</v>
      </c>
      <c r="P301" s="598">
        <f t="shared" si="67"/>
        <v>0</v>
      </c>
      <c r="Q301" s="612">
        <f t="shared" si="68"/>
        <v>8.4</v>
      </c>
      <c r="R301" s="612">
        <f t="shared" si="77"/>
        <v>8.4</v>
      </c>
      <c r="S301" s="604">
        <f t="shared" si="78"/>
        <v>0</v>
      </c>
      <c r="T301" s="415">
        <f t="shared" si="69"/>
        <v>0</v>
      </c>
      <c r="U301" s="605">
        <f t="shared" si="70"/>
        <v>1</v>
      </c>
      <c r="V301" s="292">
        <f t="shared" si="71"/>
        <v>1</v>
      </c>
    </row>
    <row r="302" spans="1:22" x14ac:dyDescent="0.2">
      <c r="A302" s="629">
        <v>295</v>
      </c>
      <c r="B302" s="417">
        <f t="shared" si="79"/>
        <v>45587</v>
      </c>
      <c r="C302" s="418">
        <f t="shared" si="72"/>
        <v>45587</v>
      </c>
      <c r="D302" s="412">
        <f t="shared" si="73"/>
        <v>2</v>
      </c>
      <c r="E302" s="140">
        <f t="shared" si="64"/>
        <v>8.4</v>
      </c>
      <c r="F302" s="413"/>
      <c r="G302" s="414" t="str">
        <f t="shared" si="74"/>
        <v xml:space="preserve">   Arbeitstag</v>
      </c>
      <c r="H302" s="97"/>
      <c r="I302" s="108"/>
      <c r="J302" s="97"/>
      <c r="K302" s="443"/>
      <c r="L302" s="144">
        <f t="shared" si="65"/>
        <v>0</v>
      </c>
      <c r="M302" s="140">
        <f t="shared" si="75"/>
        <v>80.400000000000006</v>
      </c>
      <c r="N302" s="48">
        <f t="shared" si="66"/>
        <v>1</v>
      </c>
      <c r="O302" s="598">
        <f t="shared" si="76"/>
        <v>0</v>
      </c>
      <c r="P302" s="598">
        <f t="shared" si="67"/>
        <v>0</v>
      </c>
      <c r="Q302" s="612">
        <f t="shared" si="68"/>
        <v>8.4</v>
      </c>
      <c r="R302" s="612">
        <f t="shared" si="77"/>
        <v>8.4</v>
      </c>
      <c r="S302" s="604">
        <f t="shared" si="78"/>
        <v>0</v>
      </c>
      <c r="T302" s="415">
        <f t="shared" si="69"/>
        <v>0</v>
      </c>
      <c r="U302" s="605">
        <f t="shared" si="70"/>
        <v>1</v>
      </c>
      <c r="V302" s="292">
        <f t="shared" si="71"/>
        <v>1</v>
      </c>
    </row>
    <row r="303" spans="1:22" x14ac:dyDescent="0.2">
      <c r="A303" s="629">
        <v>296</v>
      </c>
      <c r="B303" s="417">
        <f t="shared" si="79"/>
        <v>45588</v>
      </c>
      <c r="C303" s="418">
        <f t="shared" si="72"/>
        <v>45588</v>
      </c>
      <c r="D303" s="412">
        <f t="shared" si="73"/>
        <v>3</v>
      </c>
      <c r="E303" s="140">
        <f t="shared" si="64"/>
        <v>8.4</v>
      </c>
      <c r="F303" s="413"/>
      <c r="G303" s="414" t="str">
        <f t="shared" si="74"/>
        <v xml:space="preserve">   Arbeitstag</v>
      </c>
      <c r="H303" s="97"/>
      <c r="I303" s="108"/>
      <c r="J303" s="97"/>
      <c r="K303" s="443"/>
      <c r="L303" s="144">
        <f t="shared" si="65"/>
        <v>0</v>
      </c>
      <c r="M303" s="140">
        <f t="shared" si="75"/>
        <v>80.400000000000006</v>
      </c>
      <c r="N303" s="48">
        <f t="shared" si="66"/>
        <v>1</v>
      </c>
      <c r="O303" s="598">
        <f t="shared" si="76"/>
        <v>0</v>
      </c>
      <c r="P303" s="598">
        <f t="shared" si="67"/>
        <v>0</v>
      </c>
      <c r="Q303" s="612">
        <f t="shared" si="68"/>
        <v>8.4</v>
      </c>
      <c r="R303" s="612">
        <f t="shared" si="77"/>
        <v>8.4</v>
      </c>
      <c r="S303" s="604">
        <f t="shared" si="78"/>
        <v>0</v>
      </c>
      <c r="T303" s="415">
        <f t="shared" si="69"/>
        <v>0</v>
      </c>
      <c r="U303" s="605">
        <f t="shared" si="70"/>
        <v>1</v>
      </c>
      <c r="V303" s="292">
        <f t="shared" si="71"/>
        <v>1</v>
      </c>
    </row>
    <row r="304" spans="1:22" x14ac:dyDescent="0.2">
      <c r="A304" s="629">
        <v>297</v>
      </c>
      <c r="B304" s="417">
        <f t="shared" si="79"/>
        <v>45589</v>
      </c>
      <c r="C304" s="418">
        <f t="shared" si="72"/>
        <v>45589</v>
      </c>
      <c r="D304" s="412">
        <f t="shared" si="73"/>
        <v>4</v>
      </c>
      <c r="E304" s="140">
        <f t="shared" si="64"/>
        <v>8.4</v>
      </c>
      <c r="F304" s="413"/>
      <c r="G304" s="414" t="str">
        <f t="shared" si="74"/>
        <v xml:space="preserve">   Arbeitstag</v>
      </c>
      <c r="H304" s="97"/>
      <c r="I304" s="108"/>
      <c r="J304" s="97"/>
      <c r="K304" s="443"/>
      <c r="L304" s="144">
        <f t="shared" si="65"/>
        <v>0</v>
      </c>
      <c r="M304" s="140">
        <f t="shared" si="75"/>
        <v>80.400000000000006</v>
      </c>
      <c r="N304" s="48">
        <f t="shared" si="66"/>
        <v>1</v>
      </c>
      <c r="O304" s="598">
        <f t="shared" si="76"/>
        <v>0</v>
      </c>
      <c r="P304" s="598">
        <f t="shared" si="67"/>
        <v>0</v>
      </c>
      <c r="Q304" s="612">
        <f t="shared" si="68"/>
        <v>8.4</v>
      </c>
      <c r="R304" s="612">
        <f t="shared" si="77"/>
        <v>8.4</v>
      </c>
      <c r="S304" s="604">
        <f t="shared" si="78"/>
        <v>0</v>
      </c>
      <c r="T304" s="415">
        <f t="shared" si="69"/>
        <v>0</v>
      </c>
      <c r="U304" s="605">
        <f t="shared" si="70"/>
        <v>1</v>
      </c>
      <c r="V304" s="292">
        <f t="shared" si="71"/>
        <v>1</v>
      </c>
    </row>
    <row r="305" spans="1:22" x14ac:dyDescent="0.2">
      <c r="A305" s="629">
        <v>298</v>
      </c>
      <c r="B305" s="417">
        <f t="shared" si="79"/>
        <v>45590</v>
      </c>
      <c r="C305" s="418">
        <f t="shared" si="72"/>
        <v>45590</v>
      </c>
      <c r="D305" s="412">
        <f t="shared" si="73"/>
        <v>5</v>
      </c>
      <c r="E305" s="140">
        <f t="shared" si="64"/>
        <v>8.4</v>
      </c>
      <c r="F305" s="413"/>
      <c r="G305" s="414" t="str">
        <f t="shared" si="74"/>
        <v xml:space="preserve">   Arbeitstag</v>
      </c>
      <c r="H305" s="97"/>
      <c r="I305" s="108"/>
      <c r="J305" s="97"/>
      <c r="K305" s="443"/>
      <c r="L305" s="144">
        <f t="shared" si="65"/>
        <v>0</v>
      </c>
      <c r="M305" s="140">
        <f t="shared" si="75"/>
        <v>80.400000000000006</v>
      </c>
      <c r="N305" s="48">
        <f t="shared" si="66"/>
        <v>1</v>
      </c>
      <c r="O305" s="598">
        <f t="shared" si="76"/>
        <v>0</v>
      </c>
      <c r="P305" s="598">
        <f t="shared" si="67"/>
        <v>0</v>
      </c>
      <c r="Q305" s="612">
        <f t="shared" si="68"/>
        <v>8.4</v>
      </c>
      <c r="R305" s="612">
        <f t="shared" si="77"/>
        <v>8.4</v>
      </c>
      <c r="S305" s="604">
        <f t="shared" si="78"/>
        <v>0</v>
      </c>
      <c r="T305" s="415">
        <f t="shared" si="69"/>
        <v>0</v>
      </c>
      <c r="U305" s="605">
        <f t="shared" si="70"/>
        <v>1</v>
      </c>
      <c r="V305" s="292">
        <f t="shared" si="71"/>
        <v>1</v>
      </c>
    </row>
    <row r="306" spans="1:22" x14ac:dyDescent="0.2">
      <c r="A306" s="629">
        <v>299</v>
      </c>
      <c r="B306" s="417">
        <f t="shared" si="79"/>
        <v>45591</v>
      </c>
      <c r="C306" s="418">
        <f t="shared" si="72"/>
        <v>45591</v>
      </c>
      <c r="D306" s="412">
        <f t="shared" si="73"/>
        <v>6</v>
      </c>
      <c r="E306" s="140">
        <f t="shared" si="64"/>
        <v>0</v>
      </c>
      <c r="F306" s="413"/>
      <c r="G306" s="414" t="str">
        <f t="shared" si="74"/>
        <v xml:space="preserve">   Wochenende</v>
      </c>
      <c r="H306" s="97"/>
      <c r="I306" s="108"/>
      <c r="J306" s="97"/>
      <c r="K306" s="443"/>
      <c r="L306" s="144">
        <f t="shared" si="65"/>
        <v>0</v>
      </c>
      <c r="M306" s="140">
        <f t="shared" si="75"/>
        <v>80.400000000000006</v>
      </c>
      <c r="N306" s="48">
        <f t="shared" si="66"/>
        <v>1</v>
      </c>
      <c r="O306" s="598">
        <f t="shared" si="76"/>
        <v>0</v>
      </c>
      <c r="P306" s="598">
        <f t="shared" si="67"/>
        <v>0</v>
      </c>
      <c r="Q306" s="612">
        <f t="shared" si="68"/>
        <v>0</v>
      </c>
      <c r="R306" s="612">
        <f t="shared" si="77"/>
        <v>0</v>
      </c>
      <c r="S306" s="604">
        <f t="shared" si="78"/>
        <v>1</v>
      </c>
      <c r="T306" s="415">
        <f t="shared" si="69"/>
        <v>0</v>
      </c>
      <c r="U306" s="605">
        <f t="shared" si="70"/>
        <v>1</v>
      </c>
      <c r="V306" s="292">
        <f t="shared" si="71"/>
        <v>1</v>
      </c>
    </row>
    <row r="307" spans="1:22" x14ac:dyDescent="0.2">
      <c r="A307" s="629">
        <v>300</v>
      </c>
      <c r="B307" s="417">
        <f t="shared" si="79"/>
        <v>45592</v>
      </c>
      <c r="C307" s="418">
        <f t="shared" si="72"/>
        <v>45592</v>
      </c>
      <c r="D307" s="412">
        <f t="shared" si="73"/>
        <v>7</v>
      </c>
      <c r="E307" s="140">
        <f t="shared" si="64"/>
        <v>0</v>
      </c>
      <c r="F307" s="413"/>
      <c r="G307" s="414" t="str">
        <f t="shared" si="74"/>
        <v xml:space="preserve">   Wochenende</v>
      </c>
      <c r="H307" s="97"/>
      <c r="I307" s="108"/>
      <c r="J307" s="97"/>
      <c r="K307" s="443"/>
      <c r="L307" s="144">
        <f t="shared" si="65"/>
        <v>0</v>
      </c>
      <c r="M307" s="140">
        <f t="shared" si="75"/>
        <v>80.400000000000006</v>
      </c>
      <c r="N307" s="48">
        <f t="shared" si="66"/>
        <v>1</v>
      </c>
      <c r="O307" s="598">
        <f t="shared" si="76"/>
        <v>0</v>
      </c>
      <c r="P307" s="598">
        <f t="shared" si="67"/>
        <v>0</v>
      </c>
      <c r="Q307" s="612">
        <f t="shared" si="68"/>
        <v>0</v>
      </c>
      <c r="R307" s="612">
        <f t="shared" si="77"/>
        <v>0</v>
      </c>
      <c r="S307" s="604">
        <f t="shared" si="78"/>
        <v>1</v>
      </c>
      <c r="T307" s="415">
        <f t="shared" si="69"/>
        <v>0</v>
      </c>
      <c r="U307" s="605">
        <f t="shared" si="70"/>
        <v>1</v>
      </c>
      <c r="V307" s="292">
        <f t="shared" si="71"/>
        <v>1</v>
      </c>
    </row>
    <row r="308" spans="1:22" x14ac:dyDescent="0.2">
      <c r="A308" s="629">
        <v>301</v>
      </c>
      <c r="B308" s="417">
        <f t="shared" si="79"/>
        <v>45593</v>
      </c>
      <c r="C308" s="418">
        <f t="shared" si="72"/>
        <v>45593</v>
      </c>
      <c r="D308" s="412">
        <f t="shared" si="73"/>
        <v>1</v>
      </c>
      <c r="E308" s="140">
        <f t="shared" si="64"/>
        <v>8.4</v>
      </c>
      <c r="F308" s="413"/>
      <c r="G308" s="414" t="str">
        <f t="shared" si="74"/>
        <v xml:space="preserve">   Arbeitstag</v>
      </c>
      <c r="H308" s="97"/>
      <c r="I308" s="108"/>
      <c r="J308" s="97"/>
      <c r="K308" s="443"/>
      <c r="L308" s="144">
        <f t="shared" si="65"/>
        <v>0</v>
      </c>
      <c r="M308" s="140">
        <f t="shared" si="75"/>
        <v>80.400000000000006</v>
      </c>
      <c r="N308" s="48">
        <f t="shared" si="66"/>
        <v>1</v>
      </c>
      <c r="O308" s="598">
        <f t="shared" si="76"/>
        <v>0</v>
      </c>
      <c r="P308" s="598">
        <f t="shared" si="67"/>
        <v>0</v>
      </c>
      <c r="Q308" s="612">
        <f t="shared" si="68"/>
        <v>8.4</v>
      </c>
      <c r="R308" s="612">
        <f t="shared" si="77"/>
        <v>8.4</v>
      </c>
      <c r="S308" s="604">
        <f t="shared" si="78"/>
        <v>0</v>
      </c>
      <c r="T308" s="415">
        <f t="shared" si="69"/>
        <v>0</v>
      </c>
      <c r="U308" s="605">
        <f t="shared" si="70"/>
        <v>1</v>
      </c>
      <c r="V308" s="292">
        <f t="shared" si="71"/>
        <v>1</v>
      </c>
    </row>
    <row r="309" spans="1:22" x14ac:dyDescent="0.2">
      <c r="A309" s="629">
        <v>302</v>
      </c>
      <c r="B309" s="417">
        <f t="shared" si="79"/>
        <v>45594</v>
      </c>
      <c r="C309" s="418">
        <f t="shared" si="72"/>
        <v>45594</v>
      </c>
      <c r="D309" s="412">
        <f t="shared" si="73"/>
        <v>2</v>
      </c>
      <c r="E309" s="140">
        <f t="shared" si="64"/>
        <v>8.4</v>
      </c>
      <c r="F309" s="413"/>
      <c r="G309" s="414" t="str">
        <f t="shared" si="74"/>
        <v xml:space="preserve">   Arbeitstag</v>
      </c>
      <c r="H309" s="97"/>
      <c r="I309" s="108"/>
      <c r="J309" s="97"/>
      <c r="K309" s="443"/>
      <c r="L309" s="144">
        <f t="shared" si="65"/>
        <v>0</v>
      </c>
      <c r="M309" s="140">
        <f t="shared" si="75"/>
        <v>80.400000000000006</v>
      </c>
      <c r="N309" s="48">
        <f t="shared" si="66"/>
        <v>1</v>
      </c>
      <c r="O309" s="598">
        <f t="shared" si="76"/>
        <v>0</v>
      </c>
      <c r="P309" s="598">
        <f t="shared" si="67"/>
        <v>0</v>
      </c>
      <c r="Q309" s="612">
        <f t="shared" si="68"/>
        <v>8.4</v>
      </c>
      <c r="R309" s="612">
        <f t="shared" si="77"/>
        <v>8.4</v>
      </c>
      <c r="S309" s="604">
        <f t="shared" si="78"/>
        <v>0</v>
      </c>
      <c r="T309" s="415">
        <f t="shared" si="69"/>
        <v>0</v>
      </c>
      <c r="U309" s="605">
        <f t="shared" si="70"/>
        <v>1</v>
      </c>
      <c r="V309" s="292">
        <f t="shared" si="71"/>
        <v>1</v>
      </c>
    </row>
    <row r="310" spans="1:22" x14ac:dyDescent="0.2">
      <c r="A310" s="629">
        <v>303</v>
      </c>
      <c r="B310" s="417">
        <f t="shared" si="79"/>
        <v>45595</v>
      </c>
      <c r="C310" s="418">
        <f t="shared" si="72"/>
        <v>45595</v>
      </c>
      <c r="D310" s="412">
        <f t="shared" si="73"/>
        <v>3</v>
      </c>
      <c r="E310" s="140">
        <f t="shared" si="64"/>
        <v>8.4</v>
      </c>
      <c r="F310" s="413"/>
      <c r="G310" s="414" t="str">
        <f t="shared" si="74"/>
        <v xml:space="preserve">   Arbeitstag</v>
      </c>
      <c r="H310" s="97"/>
      <c r="I310" s="108"/>
      <c r="J310" s="97"/>
      <c r="K310" s="443"/>
      <c r="L310" s="144">
        <f t="shared" si="65"/>
        <v>0</v>
      </c>
      <c r="M310" s="140">
        <f t="shared" si="75"/>
        <v>80.400000000000006</v>
      </c>
      <c r="N310" s="48">
        <f t="shared" si="66"/>
        <v>1</v>
      </c>
      <c r="O310" s="598">
        <f t="shared" si="76"/>
        <v>0</v>
      </c>
      <c r="P310" s="598">
        <f t="shared" si="67"/>
        <v>0</v>
      </c>
      <c r="Q310" s="612">
        <f t="shared" si="68"/>
        <v>8.4</v>
      </c>
      <c r="R310" s="612">
        <f t="shared" si="77"/>
        <v>8.4</v>
      </c>
      <c r="S310" s="604">
        <f t="shared" si="78"/>
        <v>0</v>
      </c>
      <c r="T310" s="415">
        <f t="shared" si="69"/>
        <v>0</v>
      </c>
      <c r="U310" s="605">
        <f t="shared" si="70"/>
        <v>1</v>
      </c>
      <c r="V310" s="292">
        <f t="shared" si="71"/>
        <v>1</v>
      </c>
    </row>
    <row r="311" spans="1:22" x14ac:dyDescent="0.2">
      <c r="A311" s="629">
        <v>304</v>
      </c>
      <c r="B311" s="417">
        <f t="shared" si="79"/>
        <v>45596</v>
      </c>
      <c r="C311" s="418">
        <f t="shared" si="72"/>
        <v>45596</v>
      </c>
      <c r="D311" s="412">
        <f t="shared" si="73"/>
        <v>4</v>
      </c>
      <c r="E311" s="140">
        <f t="shared" si="64"/>
        <v>8.4</v>
      </c>
      <c r="F311" s="413"/>
      <c r="G311" s="414" t="str">
        <f t="shared" si="74"/>
        <v xml:space="preserve">   Arbeitstag</v>
      </c>
      <c r="H311" s="97"/>
      <c r="I311" s="108"/>
      <c r="J311" s="97"/>
      <c r="K311" s="443"/>
      <c r="L311" s="144">
        <f t="shared" si="65"/>
        <v>0</v>
      </c>
      <c r="M311" s="140">
        <f t="shared" si="75"/>
        <v>80.400000000000006</v>
      </c>
      <c r="N311" s="48">
        <f t="shared" si="66"/>
        <v>1</v>
      </c>
      <c r="O311" s="598">
        <f t="shared" si="76"/>
        <v>0</v>
      </c>
      <c r="P311" s="598">
        <f t="shared" si="67"/>
        <v>0</v>
      </c>
      <c r="Q311" s="612">
        <f t="shared" si="68"/>
        <v>8.4</v>
      </c>
      <c r="R311" s="612">
        <f t="shared" si="77"/>
        <v>8.4</v>
      </c>
      <c r="S311" s="604">
        <f t="shared" si="78"/>
        <v>0</v>
      </c>
      <c r="T311" s="415">
        <f t="shared" si="69"/>
        <v>0</v>
      </c>
      <c r="U311" s="605">
        <f t="shared" si="70"/>
        <v>1</v>
      </c>
      <c r="V311" s="292">
        <f t="shared" si="71"/>
        <v>1</v>
      </c>
    </row>
    <row r="312" spans="1:22" x14ac:dyDescent="0.2">
      <c r="A312" s="629">
        <v>305</v>
      </c>
      <c r="B312" s="417">
        <f t="shared" si="79"/>
        <v>45597</v>
      </c>
      <c r="C312" s="418">
        <f t="shared" si="72"/>
        <v>45597</v>
      </c>
      <c r="D312" s="412">
        <f t="shared" si="73"/>
        <v>5</v>
      </c>
      <c r="E312" s="140">
        <f t="shared" si="64"/>
        <v>8.4</v>
      </c>
      <c r="F312" s="413"/>
      <c r="G312" s="414" t="str">
        <f t="shared" si="74"/>
        <v xml:space="preserve">   Arbeitstag</v>
      </c>
      <c r="H312" s="97"/>
      <c r="I312" s="108"/>
      <c r="J312" s="97"/>
      <c r="K312" s="443"/>
      <c r="L312" s="144">
        <f t="shared" si="65"/>
        <v>0</v>
      </c>
      <c r="M312" s="140">
        <f t="shared" si="75"/>
        <v>80.400000000000006</v>
      </c>
      <c r="N312" s="48">
        <f t="shared" si="66"/>
        <v>1</v>
      </c>
      <c r="O312" s="598">
        <f t="shared" si="76"/>
        <v>0</v>
      </c>
      <c r="P312" s="598">
        <f t="shared" si="67"/>
        <v>0</v>
      </c>
      <c r="Q312" s="612">
        <f t="shared" si="68"/>
        <v>8.4</v>
      </c>
      <c r="R312" s="612">
        <f t="shared" si="77"/>
        <v>8.4</v>
      </c>
      <c r="S312" s="604">
        <f t="shared" si="78"/>
        <v>0</v>
      </c>
      <c r="T312" s="415">
        <f t="shared" si="69"/>
        <v>0</v>
      </c>
      <c r="U312" s="605">
        <f t="shared" si="70"/>
        <v>1</v>
      </c>
      <c r="V312" s="292">
        <f t="shared" si="71"/>
        <v>1</v>
      </c>
    </row>
    <row r="313" spans="1:22" x14ac:dyDescent="0.2">
      <c r="A313" s="629">
        <v>306</v>
      </c>
      <c r="B313" s="417">
        <f t="shared" si="79"/>
        <v>45598</v>
      </c>
      <c r="C313" s="418">
        <f t="shared" si="72"/>
        <v>45598</v>
      </c>
      <c r="D313" s="412">
        <f t="shared" si="73"/>
        <v>6</v>
      </c>
      <c r="E313" s="140">
        <f t="shared" si="64"/>
        <v>0</v>
      </c>
      <c r="F313" s="413"/>
      <c r="G313" s="414" t="str">
        <f t="shared" si="74"/>
        <v xml:space="preserve">   Wochenende</v>
      </c>
      <c r="H313" s="97"/>
      <c r="I313" s="108"/>
      <c r="J313" s="97"/>
      <c r="K313" s="443"/>
      <c r="L313" s="144">
        <f t="shared" si="65"/>
        <v>0</v>
      </c>
      <c r="M313" s="140">
        <f t="shared" si="75"/>
        <v>80.400000000000006</v>
      </c>
      <c r="N313" s="48">
        <f t="shared" si="66"/>
        <v>1</v>
      </c>
      <c r="O313" s="598">
        <f t="shared" si="76"/>
        <v>0</v>
      </c>
      <c r="P313" s="598">
        <f t="shared" si="67"/>
        <v>0</v>
      </c>
      <c r="Q313" s="612">
        <f t="shared" si="68"/>
        <v>0</v>
      </c>
      <c r="R313" s="612">
        <f t="shared" si="77"/>
        <v>0</v>
      </c>
      <c r="S313" s="604">
        <f t="shared" si="78"/>
        <v>1</v>
      </c>
      <c r="T313" s="415">
        <f t="shared" si="69"/>
        <v>0</v>
      </c>
      <c r="U313" s="605">
        <f t="shared" si="70"/>
        <v>1</v>
      </c>
      <c r="V313" s="292">
        <f t="shared" si="71"/>
        <v>1</v>
      </c>
    </row>
    <row r="314" spans="1:22" x14ac:dyDescent="0.2">
      <c r="A314" s="629">
        <v>307</v>
      </c>
      <c r="B314" s="417">
        <f t="shared" si="79"/>
        <v>45599</v>
      </c>
      <c r="C314" s="418">
        <f t="shared" si="72"/>
        <v>45599</v>
      </c>
      <c r="D314" s="412">
        <f t="shared" si="73"/>
        <v>7</v>
      </c>
      <c r="E314" s="140">
        <f t="shared" si="64"/>
        <v>0</v>
      </c>
      <c r="F314" s="413"/>
      <c r="G314" s="414" t="str">
        <f t="shared" si="74"/>
        <v xml:space="preserve">   Wochenende</v>
      </c>
      <c r="H314" s="97"/>
      <c r="I314" s="108"/>
      <c r="J314" s="97"/>
      <c r="K314" s="443"/>
      <c r="L314" s="144">
        <f t="shared" si="65"/>
        <v>0</v>
      </c>
      <c r="M314" s="140">
        <f t="shared" si="75"/>
        <v>80.400000000000006</v>
      </c>
      <c r="N314" s="48">
        <f t="shared" si="66"/>
        <v>1</v>
      </c>
      <c r="O314" s="598">
        <f t="shared" si="76"/>
        <v>0</v>
      </c>
      <c r="P314" s="598">
        <f t="shared" si="67"/>
        <v>0</v>
      </c>
      <c r="Q314" s="612">
        <f t="shared" si="68"/>
        <v>0</v>
      </c>
      <c r="R314" s="612">
        <f t="shared" si="77"/>
        <v>0</v>
      </c>
      <c r="S314" s="604">
        <f t="shared" si="78"/>
        <v>1</v>
      </c>
      <c r="T314" s="415">
        <f t="shared" si="69"/>
        <v>0</v>
      </c>
      <c r="U314" s="605">
        <f t="shared" si="70"/>
        <v>1</v>
      </c>
      <c r="V314" s="292">
        <f t="shared" si="71"/>
        <v>1</v>
      </c>
    </row>
    <row r="315" spans="1:22" x14ac:dyDescent="0.2">
      <c r="A315" s="629">
        <v>308</v>
      </c>
      <c r="B315" s="417">
        <f t="shared" si="79"/>
        <v>45600</v>
      </c>
      <c r="C315" s="418">
        <f t="shared" si="72"/>
        <v>45600</v>
      </c>
      <c r="D315" s="412">
        <f t="shared" si="73"/>
        <v>1</v>
      </c>
      <c r="E315" s="140">
        <f t="shared" si="64"/>
        <v>8.4</v>
      </c>
      <c r="F315" s="413"/>
      <c r="G315" s="414" t="str">
        <f t="shared" si="74"/>
        <v xml:space="preserve">   Arbeitstag</v>
      </c>
      <c r="H315" s="97"/>
      <c r="I315" s="108"/>
      <c r="J315" s="97"/>
      <c r="K315" s="443"/>
      <c r="L315" s="144">
        <f t="shared" si="65"/>
        <v>0</v>
      </c>
      <c r="M315" s="140">
        <f t="shared" si="75"/>
        <v>80.400000000000006</v>
      </c>
      <c r="N315" s="48">
        <f t="shared" si="66"/>
        <v>1</v>
      </c>
      <c r="O315" s="598">
        <f t="shared" si="76"/>
        <v>0</v>
      </c>
      <c r="P315" s="598">
        <f t="shared" si="67"/>
        <v>0</v>
      </c>
      <c r="Q315" s="612">
        <f t="shared" si="68"/>
        <v>8.4</v>
      </c>
      <c r="R315" s="612">
        <f t="shared" si="77"/>
        <v>8.4</v>
      </c>
      <c r="S315" s="604">
        <f t="shared" si="78"/>
        <v>0</v>
      </c>
      <c r="T315" s="415">
        <f t="shared" si="69"/>
        <v>0</v>
      </c>
      <c r="U315" s="605">
        <f t="shared" si="70"/>
        <v>1</v>
      </c>
      <c r="V315" s="292">
        <f t="shared" si="71"/>
        <v>1</v>
      </c>
    </row>
    <row r="316" spans="1:22" x14ac:dyDescent="0.2">
      <c r="A316" s="629">
        <v>309</v>
      </c>
      <c r="B316" s="417">
        <f t="shared" si="79"/>
        <v>45601</v>
      </c>
      <c r="C316" s="418">
        <f t="shared" si="72"/>
        <v>45601</v>
      </c>
      <c r="D316" s="412">
        <f t="shared" si="73"/>
        <v>2</v>
      </c>
      <c r="E316" s="140">
        <f t="shared" si="64"/>
        <v>8.4</v>
      </c>
      <c r="F316" s="413"/>
      <c r="G316" s="414" t="str">
        <f t="shared" si="74"/>
        <v xml:space="preserve">   Arbeitstag</v>
      </c>
      <c r="H316" s="97"/>
      <c r="I316" s="108"/>
      <c r="J316" s="97"/>
      <c r="K316" s="443"/>
      <c r="L316" s="144">
        <f t="shared" si="65"/>
        <v>0</v>
      </c>
      <c r="M316" s="140">
        <f t="shared" si="75"/>
        <v>80.400000000000006</v>
      </c>
      <c r="N316" s="48">
        <f t="shared" si="66"/>
        <v>1</v>
      </c>
      <c r="O316" s="598">
        <f t="shared" si="76"/>
        <v>0</v>
      </c>
      <c r="P316" s="598">
        <f t="shared" si="67"/>
        <v>0</v>
      </c>
      <c r="Q316" s="612">
        <f t="shared" si="68"/>
        <v>8.4</v>
      </c>
      <c r="R316" s="612">
        <f t="shared" si="77"/>
        <v>8.4</v>
      </c>
      <c r="S316" s="604">
        <f t="shared" si="78"/>
        <v>0</v>
      </c>
      <c r="T316" s="415">
        <f t="shared" si="69"/>
        <v>0</v>
      </c>
      <c r="U316" s="605">
        <f t="shared" si="70"/>
        <v>1</v>
      </c>
      <c r="V316" s="292">
        <f t="shared" si="71"/>
        <v>1</v>
      </c>
    </row>
    <row r="317" spans="1:22" x14ac:dyDescent="0.2">
      <c r="A317" s="629">
        <v>310</v>
      </c>
      <c r="B317" s="417">
        <f t="shared" si="79"/>
        <v>45602</v>
      </c>
      <c r="C317" s="418">
        <f t="shared" si="72"/>
        <v>45602</v>
      </c>
      <c r="D317" s="412">
        <f t="shared" si="73"/>
        <v>3</v>
      </c>
      <c r="E317" s="140">
        <f t="shared" si="64"/>
        <v>8.4</v>
      </c>
      <c r="F317" s="413"/>
      <c r="G317" s="414" t="str">
        <f t="shared" si="74"/>
        <v xml:space="preserve">   Arbeitstag</v>
      </c>
      <c r="H317" s="97"/>
      <c r="I317" s="108"/>
      <c r="J317" s="97"/>
      <c r="K317" s="443"/>
      <c r="L317" s="144">
        <f t="shared" si="65"/>
        <v>0</v>
      </c>
      <c r="M317" s="140">
        <f t="shared" si="75"/>
        <v>80.400000000000006</v>
      </c>
      <c r="N317" s="48">
        <f t="shared" si="66"/>
        <v>1</v>
      </c>
      <c r="O317" s="598">
        <f t="shared" si="76"/>
        <v>0</v>
      </c>
      <c r="P317" s="598">
        <f t="shared" si="67"/>
        <v>0</v>
      </c>
      <c r="Q317" s="612">
        <f t="shared" si="68"/>
        <v>8.4</v>
      </c>
      <c r="R317" s="612">
        <f t="shared" si="77"/>
        <v>8.4</v>
      </c>
      <c r="S317" s="604">
        <f t="shared" si="78"/>
        <v>0</v>
      </c>
      <c r="T317" s="415">
        <f t="shared" si="69"/>
        <v>0</v>
      </c>
      <c r="U317" s="605">
        <f t="shared" si="70"/>
        <v>1</v>
      </c>
      <c r="V317" s="292">
        <f t="shared" si="71"/>
        <v>1</v>
      </c>
    </row>
    <row r="318" spans="1:22" x14ac:dyDescent="0.2">
      <c r="A318" s="629">
        <v>311</v>
      </c>
      <c r="B318" s="417">
        <f t="shared" si="79"/>
        <v>45603</v>
      </c>
      <c r="C318" s="418">
        <f t="shared" si="72"/>
        <v>45603</v>
      </c>
      <c r="D318" s="412">
        <f t="shared" si="73"/>
        <v>4</v>
      </c>
      <c r="E318" s="140">
        <f t="shared" si="64"/>
        <v>8.4</v>
      </c>
      <c r="F318" s="413"/>
      <c r="G318" s="414" t="str">
        <f t="shared" si="74"/>
        <v xml:space="preserve">   Arbeitstag</v>
      </c>
      <c r="H318" s="97"/>
      <c r="I318" s="108"/>
      <c r="J318" s="97"/>
      <c r="K318" s="443"/>
      <c r="L318" s="144">
        <f t="shared" si="65"/>
        <v>0</v>
      </c>
      <c r="M318" s="140">
        <f t="shared" si="75"/>
        <v>80.400000000000006</v>
      </c>
      <c r="N318" s="48">
        <f t="shared" si="66"/>
        <v>1</v>
      </c>
      <c r="O318" s="598">
        <f t="shared" si="76"/>
        <v>0</v>
      </c>
      <c r="P318" s="598">
        <f t="shared" si="67"/>
        <v>0</v>
      </c>
      <c r="Q318" s="612">
        <f t="shared" si="68"/>
        <v>8.4</v>
      </c>
      <c r="R318" s="612">
        <f t="shared" si="77"/>
        <v>8.4</v>
      </c>
      <c r="S318" s="604">
        <f t="shared" si="78"/>
        <v>0</v>
      </c>
      <c r="T318" s="415">
        <f t="shared" si="69"/>
        <v>0</v>
      </c>
      <c r="U318" s="605">
        <f t="shared" si="70"/>
        <v>1</v>
      </c>
      <c r="V318" s="292">
        <f t="shared" si="71"/>
        <v>1</v>
      </c>
    </row>
    <row r="319" spans="1:22" x14ac:dyDescent="0.2">
      <c r="A319" s="629">
        <v>312</v>
      </c>
      <c r="B319" s="417">
        <f t="shared" si="79"/>
        <v>45604</v>
      </c>
      <c r="C319" s="418">
        <f t="shared" si="72"/>
        <v>45604</v>
      </c>
      <c r="D319" s="412">
        <f t="shared" si="73"/>
        <v>5</v>
      </c>
      <c r="E319" s="140">
        <f t="shared" si="64"/>
        <v>8.4</v>
      </c>
      <c r="F319" s="413"/>
      <c r="G319" s="414" t="str">
        <f t="shared" si="74"/>
        <v xml:space="preserve">   Arbeitstag</v>
      </c>
      <c r="H319" s="97"/>
      <c r="I319" s="108"/>
      <c r="J319" s="97"/>
      <c r="K319" s="443"/>
      <c r="L319" s="144">
        <f t="shared" si="65"/>
        <v>0</v>
      </c>
      <c r="M319" s="140">
        <f t="shared" si="75"/>
        <v>80.400000000000006</v>
      </c>
      <c r="N319" s="48">
        <f t="shared" si="66"/>
        <v>1</v>
      </c>
      <c r="O319" s="598">
        <f t="shared" si="76"/>
        <v>0</v>
      </c>
      <c r="P319" s="598">
        <f t="shared" si="67"/>
        <v>0</v>
      </c>
      <c r="Q319" s="612">
        <f t="shared" si="68"/>
        <v>8.4</v>
      </c>
      <c r="R319" s="612">
        <f t="shared" si="77"/>
        <v>8.4</v>
      </c>
      <c r="S319" s="604">
        <f t="shared" si="78"/>
        <v>0</v>
      </c>
      <c r="T319" s="415">
        <f t="shared" si="69"/>
        <v>0</v>
      </c>
      <c r="U319" s="605">
        <f t="shared" si="70"/>
        <v>1</v>
      </c>
      <c r="V319" s="292">
        <f t="shared" si="71"/>
        <v>1</v>
      </c>
    </row>
    <row r="320" spans="1:22" x14ac:dyDescent="0.2">
      <c r="A320" s="629">
        <v>313</v>
      </c>
      <c r="B320" s="417">
        <f t="shared" si="79"/>
        <v>45605</v>
      </c>
      <c r="C320" s="418">
        <f t="shared" si="72"/>
        <v>45605</v>
      </c>
      <c r="D320" s="412">
        <f t="shared" si="73"/>
        <v>6</v>
      </c>
      <c r="E320" s="140">
        <f t="shared" si="64"/>
        <v>0</v>
      </c>
      <c r="F320" s="413"/>
      <c r="G320" s="414" t="str">
        <f t="shared" si="74"/>
        <v xml:space="preserve">   Wochenende</v>
      </c>
      <c r="H320" s="97"/>
      <c r="I320" s="108"/>
      <c r="J320" s="97"/>
      <c r="K320" s="443"/>
      <c r="L320" s="144">
        <f t="shared" si="65"/>
        <v>0</v>
      </c>
      <c r="M320" s="140">
        <f t="shared" si="75"/>
        <v>80.400000000000006</v>
      </c>
      <c r="N320" s="48">
        <f t="shared" si="66"/>
        <v>1</v>
      </c>
      <c r="O320" s="598">
        <f t="shared" si="76"/>
        <v>0</v>
      </c>
      <c r="P320" s="598">
        <f t="shared" si="67"/>
        <v>0</v>
      </c>
      <c r="Q320" s="612">
        <f t="shared" si="68"/>
        <v>0</v>
      </c>
      <c r="R320" s="612">
        <f t="shared" si="77"/>
        <v>0</v>
      </c>
      <c r="S320" s="604">
        <f t="shared" si="78"/>
        <v>1</v>
      </c>
      <c r="T320" s="415">
        <f t="shared" si="69"/>
        <v>0</v>
      </c>
      <c r="U320" s="605">
        <f t="shared" si="70"/>
        <v>1</v>
      </c>
      <c r="V320" s="292">
        <f t="shared" si="71"/>
        <v>1</v>
      </c>
    </row>
    <row r="321" spans="1:22" x14ac:dyDescent="0.2">
      <c r="A321" s="629">
        <v>314</v>
      </c>
      <c r="B321" s="417">
        <f t="shared" si="79"/>
        <v>45606</v>
      </c>
      <c r="C321" s="418">
        <f t="shared" si="72"/>
        <v>45606</v>
      </c>
      <c r="D321" s="412">
        <f t="shared" si="73"/>
        <v>7</v>
      </c>
      <c r="E321" s="140">
        <f t="shared" si="64"/>
        <v>0</v>
      </c>
      <c r="F321" s="413"/>
      <c r="G321" s="414" t="str">
        <f t="shared" si="74"/>
        <v xml:space="preserve">   Wochenende</v>
      </c>
      <c r="H321" s="97"/>
      <c r="I321" s="108"/>
      <c r="J321" s="97"/>
      <c r="K321" s="443"/>
      <c r="L321" s="144">
        <f t="shared" si="65"/>
        <v>0</v>
      </c>
      <c r="M321" s="140">
        <f t="shared" si="75"/>
        <v>80.400000000000006</v>
      </c>
      <c r="N321" s="48">
        <f t="shared" si="66"/>
        <v>1</v>
      </c>
      <c r="O321" s="598">
        <f t="shared" si="76"/>
        <v>0</v>
      </c>
      <c r="P321" s="598">
        <f t="shared" si="67"/>
        <v>0</v>
      </c>
      <c r="Q321" s="612">
        <f t="shared" si="68"/>
        <v>0</v>
      </c>
      <c r="R321" s="612">
        <f t="shared" si="77"/>
        <v>0</v>
      </c>
      <c r="S321" s="604">
        <f t="shared" si="78"/>
        <v>1</v>
      </c>
      <c r="T321" s="415">
        <f t="shared" si="69"/>
        <v>0</v>
      </c>
      <c r="U321" s="605">
        <f t="shared" si="70"/>
        <v>1</v>
      </c>
      <c r="V321" s="292">
        <f t="shared" si="71"/>
        <v>1</v>
      </c>
    </row>
    <row r="322" spans="1:22" x14ac:dyDescent="0.2">
      <c r="A322" s="629">
        <v>315</v>
      </c>
      <c r="B322" s="417">
        <f t="shared" si="79"/>
        <v>45607</v>
      </c>
      <c r="C322" s="418">
        <f t="shared" si="72"/>
        <v>45607</v>
      </c>
      <c r="D322" s="412">
        <f t="shared" si="73"/>
        <v>1</v>
      </c>
      <c r="E322" s="140">
        <f t="shared" si="64"/>
        <v>8.4</v>
      </c>
      <c r="F322" s="413"/>
      <c r="G322" s="414" t="str">
        <f t="shared" si="74"/>
        <v xml:space="preserve">   Arbeitstag</v>
      </c>
      <c r="H322" s="97"/>
      <c r="I322" s="108"/>
      <c r="J322" s="97"/>
      <c r="K322" s="443"/>
      <c r="L322" s="144">
        <f t="shared" si="65"/>
        <v>0</v>
      </c>
      <c r="M322" s="140">
        <f t="shared" si="75"/>
        <v>80.400000000000006</v>
      </c>
      <c r="N322" s="48">
        <f t="shared" si="66"/>
        <v>1</v>
      </c>
      <c r="O322" s="598">
        <f t="shared" si="76"/>
        <v>0</v>
      </c>
      <c r="P322" s="598">
        <f t="shared" si="67"/>
        <v>0</v>
      </c>
      <c r="Q322" s="612">
        <f t="shared" si="68"/>
        <v>8.4</v>
      </c>
      <c r="R322" s="612">
        <f t="shared" si="77"/>
        <v>8.4</v>
      </c>
      <c r="S322" s="604">
        <f t="shared" si="78"/>
        <v>0</v>
      </c>
      <c r="T322" s="415">
        <f t="shared" si="69"/>
        <v>0</v>
      </c>
      <c r="U322" s="605">
        <f t="shared" si="70"/>
        <v>1</v>
      </c>
      <c r="V322" s="292">
        <f t="shared" si="71"/>
        <v>1</v>
      </c>
    </row>
    <row r="323" spans="1:22" x14ac:dyDescent="0.2">
      <c r="A323" s="629">
        <v>316</v>
      </c>
      <c r="B323" s="417">
        <f t="shared" si="79"/>
        <v>45608</v>
      </c>
      <c r="C323" s="418">
        <f t="shared" si="72"/>
        <v>45608</v>
      </c>
      <c r="D323" s="412">
        <f t="shared" si="73"/>
        <v>2</v>
      </c>
      <c r="E323" s="140">
        <f t="shared" si="64"/>
        <v>8.4</v>
      </c>
      <c r="F323" s="413"/>
      <c r="G323" s="414" t="str">
        <f t="shared" si="74"/>
        <v xml:space="preserve">   Arbeitstag</v>
      </c>
      <c r="H323" s="97"/>
      <c r="I323" s="108"/>
      <c r="J323" s="97"/>
      <c r="K323" s="443"/>
      <c r="L323" s="144">
        <f t="shared" si="65"/>
        <v>0</v>
      </c>
      <c r="M323" s="140">
        <f t="shared" si="75"/>
        <v>80.400000000000006</v>
      </c>
      <c r="N323" s="48">
        <f t="shared" si="66"/>
        <v>1</v>
      </c>
      <c r="O323" s="598">
        <f t="shared" si="76"/>
        <v>0</v>
      </c>
      <c r="P323" s="598">
        <f t="shared" si="67"/>
        <v>0</v>
      </c>
      <c r="Q323" s="612">
        <f t="shared" si="68"/>
        <v>8.4</v>
      </c>
      <c r="R323" s="612">
        <f t="shared" si="77"/>
        <v>8.4</v>
      </c>
      <c r="S323" s="604">
        <f t="shared" si="78"/>
        <v>0</v>
      </c>
      <c r="T323" s="415">
        <f t="shared" si="69"/>
        <v>0</v>
      </c>
      <c r="U323" s="605">
        <f t="shared" si="70"/>
        <v>1</v>
      </c>
      <c r="V323" s="292">
        <f t="shared" si="71"/>
        <v>1</v>
      </c>
    </row>
    <row r="324" spans="1:22" x14ac:dyDescent="0.2">
      <c r="A324" s="629">
        <v>317</v>
      </c>
      <c r="B324" s="417">
        <f t="shared" si="79"/>
        <v>45609</v>
      </c>
      <c r="C324" s="418">
        <f t="shared" si="72"/>
        <v>45609</v>
      </c>
      <c r="D324" s="412">
        <f t="shared" si="73"/>
        <v>3</v>
      </c>
      <c r="E324" s="140">
        <f t="shared" si="64"/>
        <v>8.4</v>
      </c>
      <c r="F324" s="413"/>
      <c r="G324" s="414" t="str">
        <f t="shared" si="74"/>
        <v xml:space="preserve">   Arbeitstag</v>
      </c>
      <c r="H324" s="97"/>
      <c r="I324" s="108"/>
      <c r="J324" s="97"/>
      <c r="K324" s="443"/>
      <c r="L324" s="144">
        <f t="shared" si="65"/>
        <v>0</v>
      </c>
      <c r="M324" s="140">
        <f t="shared" si="75"/>
        <v>80.400000000000006</v>
      </c>
      <c r="N324" s="48">
        <f t="shared" si="66"/>
        <v>1</v>
      </c>
      <c r="O324" s="598">
        <f t="shared" si="76"/>
        <v>0</v>
      </c>
      <c r="P324" s="598">
        <f t="shared" si="67"/>
        <v>0</v>
      </c>
      <c r="Q324" s="612">
        <f t="shared" si="68"/>
        <v>8.4</v>
      </c>
      <c r="R324" s="612">
        <f t="shared" si="77"/>
        <v>8.4</v>
      </c>
      <c r="S324" s="604">
        <f t="shared" si="78"/>
        <v>0</v>
      </c>
      <c r="T324" s="415">
        <f t="shared" si="69"/>
        <v>0</v>
      </c>
      <c r="U324" s="605">
        <f t="shared" si="70"/>
        <v>1</v>
      </c>
      <c r="V324" s="292">
        <f t="shared" si="71"/>
        <v>1</v>
      </c>
    </row>
    <row r="325" spans="1:22" x14ac:dyDescent="0.2">
      <c r="A325" s="629">
        <v>318</v>
      </c>
      <c r="B325" s="417">
        <f t="shared" si="79"/>
        <v>45610</v>
      </c>
      <c r="C325" s="418">
        <f t="shared" si="72"/>
        <v>45610</v>
      </c>
      <c r="D325" s="412">
        <f t="shared" si="73"/>
        <v>4</v>
      </c>
      <c r="E325" s="140">
        <f t="shared" si="64"/>
        <v>8.4</v>
      </c>
      <c r="F325" s="413"/>
      <c r="G325" s="414" t="str">
        <f t="shared" si="74"/>
        <v xml:space="preserve">   Arbeitstag</v>
      </c>
      <c r="H325" s="97"/>
      <c r="I325" s="108"/>
      <c r="J325" s="97"/>
      <c r="K325" s="443"/>
      <c r="L325" s="144">
        <f t="shared" si="65"/>
        <v>0</v>
      </c>
      <c r="M325" s="140">
        <f t="shared" si="75"/>
        <v>80.400000000000006</v>
      </c>
      <c r="N325" s="48">
        <f t="shared" si="66"/>
        <v>1</v>
      </c>
      <c r="O325" s="598">
        <f t="shared" si="76"/>
        <v>0</v>
      </c>
      <c r="P325" s="598">
        <f t="shared" si="67"/>
        <v>0</v>
      </c>
      <c r="Q325" s="612">
        <f t="shared" si="68"/>
        <v>8.4</v>
      </c>
      <c r="R325" s="612">
        <f t="shared" si="77"/>
        <v>8.4</v>
      </c>
      <c r="S325" s="604">
        <f t="shared" si="78"/>
        <v>0</v>
      </c>
      <c r="T325" s="415">
        <f t="shared" si="69"/>
        <v>0</v>
      </c>
      <c r="U325" s="605">
        <f t="shared" si="70"/>
        <v>1</v>
      </c>
      <c r="V325" s="292">
        <f t="shared" si="71"/>
        <v>1</v>
      </c>
    </row>
    <row r="326" spans="1:22" x14ac:dyDescent="0.2">
      <c r="A326" s="629">
        <v>319</v>
      </c>
      <c r="B326" s="417">
        <f t="shared" si="79"/>
        <v>45611</v>
      </c>
      <c r="C326" s="418">
        <f t="shared" si="72"/>
        <v>45611</v>
      </c>
      <c r="D326" s="412">
        <f t="shared" si="73"/>
        <v>5</v>
      </c>
      <c r="E326" s="140">
        <f t="shared" si="64"/>
        <v>8.4</v>
      </c>
      <c r="F326" s="413"/>
      <c r="G326" s="414" t="str">
        <f t="shared" si="74"/>
        <v xml:space="preserve">   Arbeitstag</v>
      </c>
      <c r="H326" s="97"/>
      <c r="I326" s="108"/>
      <c r="J326" s="97"/>
      <c r="K326" s="443"/>
      <c r="L326" s="144">
        <f t="shared" si="65"/>
        <v>0</v>
      </c>
      <c r="M326" s="140">
        <f t="shared" si="75"/>
        <v>80.400000000000006</v>
      </c>
      <c r="N326" s="48">
        <f t="shared" si="66"/>
        <v>1</v>
      </c>
      <c r="O326" s="598">
        <f t="shared" si="76"/>
        <v>0</v>
      </c>
      <c r="P326" s="598">
        <f t="shared" si="67"/>
        <v>0</v>
      </c>
      <c r="Q326" s="612">
        <f t="shared" si="68"/>
        <v>8.4</v>
      </c>
      <c r="R326" s="612">
        <f t="shared" si="77"/>
        <v>8.4</v>
      </c>
      <c r="S326" s="604">
        <f t="shared" si="78"/>
        <v>0</v>
      </c>
      <c r="T326" s="415">
        <f t="shared" si="69"/>
        <v>0</v>
      </c>
      <c r="U326" s="605">
        <f t="shared" si="70"/>
        <v>1</v>
      </c>
      <c r="V326" s="292">
        <f t="shared" si="71"/>
        <v>1</v>
      </c>
    </row>
    <row r="327" spans="1:22" x14ac:dyDescent="0.2">
      <c r="A327" s="629">
        <v>320</v>
      </c>
      <c r="B327" s="417">
        <f t="shared" si="79"/>
        <v>45612</v>
      </c>
      <c r="C327" s="418">
        <f t="shared" si="72"/>
        <v>45612</v>
      </c>
      <c r="D327" s="412">
        <f t="shared" si="73"/>
        <v>6</v>
      </c>
      <c r="E327" s="140">
        <f t="shared" ref="E327:E371" si="80">IF(G327="   Wochenende",0,IF(G327="   Arbeitstag",HT_NAZ,IF(ISBLANK(F327),HT_NAZ-T327,F327)))</f>
        <v>0</v>
      </c>
      <c r="F327" s="413"/>
      <c r="G327" s="414" t="str">
        <f t="shared" si="74"/>
        <v xml:space="preserve">   Wochenende</v>
      </c>
      <c r="H327" s="97"/>
      <c r="I327" s="108"/>
      <c r="J327" s="97"/>
      <c r="K327" s="443"/>
      <c r="L327" s="144">
        <f t="shared" ref="L327:L371" si="81">(HT_NAZ-E327)*(D327&lt;6)+K327</f>
        <v>0</v>
      </c>
      <c r="M327" s="140">
        <f t="shared" si="75"/>
        <v>80.400000000000006</v>
      </c>
      <c r="N327" s="48">
        <f t="shared" ref="N327:N371" si="82">VLOOKUP(B327,BGhelp,2)/100</f>
        <v>1</v>
      </c>
      <c r="O327" s="598">
        <f t="shared" si="76"/>
        <v>0</v>
      </c>
      <c r="P327" s="598">
        <f t="shared" ref="P327:P371" si="83">IF(L327=0,0,(HT_NAZ-F327)*N327-Q327)</f>
        <v>0</v>
      </c>
      <c r="Q327" s="612">
        <f t="shared" ref="Q327:Q371" si="84">INDEX(Raz,U327,D327+2)</f>
        <v>0</v>
      </c>
      <c r="R327" s="612">
        <f t="shared" si="77"/>
        <v>0</v>
      </c>
      <c r="S327" s="604">
        <f t="shared" si="78"/>
        <v>1</v>
      </c>
      <c r="T327" s="415">
        <f t="shared" ref="T327:T371" si="85">IF(AND(BezCode2=1,OR(G327=INDEX(LocFT,1,2),G327=INDEX(LocFT,2,2))),HT_NAZ/2,
IF(AND(BezCode2=2,G327=INDEX(LocFT,3,2)),HT_NAZ,0))</f>
        <v>0</v>
      </c>
      <c r="U327" s="605">
        <f t="shared" ref="U327:U371" si="86">VLOOKUP(B327,BGhelp,3)</f>
        <v>1</v>
      </c>
      <c r="V327" s="292">
        <f t="shared" ref="V327:V372" si="87">ABS(Q327&lt;=HT_NAZ)</f>
        <v>1</v>
      </c>
    </row>
    <row r="328" spans="1:22" x14ac:dyDescent="0.2">
      <c r="A328" s="629">
        <v>321</v>
      </c>
      <c r="B328" s="417">
        <f t="shared" si="79"/>
        <v>45613</v>
      </c>
      <c r="C328" s="418">
        <f t="shared" ref="C328:C371" si="88">B328</f>
        <v>45613</v>
      </c>
      <c r="D328" s="412">
        <f t="shared" ref="D328:D371" si="89">WEEKDAY(B328,2)</f>
        <v>7</v>
      </c>
      <c r="E328" s="140">
        <f t="shared" si="80"/>
        <v>0</v>
      </c>
      <c r="F328" s="413"/>
      <c r="G328" s="414" t="str">
        <f t="shared" ref="G328:G371" si="90">IF(ISBLANK(I328),IF(ISBLANK(H328),IF(D328&lt;6,"   Arbeitstag","   Wochenende"),H328),I328)</f>
        <v xml:space="preserve">   Wochenende</v>
      </c>
      <c r="H328" s="97"/>
      <c r="I328" s="108"/>
      <c r="J328" s="97"/>
      <c r="K328" s="443"/>
      <c r="L328" s="144">
        <f t="shared" si="81"/>
        <v>0</v>
      </c>
      <c r="M328" s="140">
        <f t="shared" ref="M328:M371" si="91">M327+L328</f>
        <v>80.400000000000006</v>
      </c>
      <c r="N328" s="48">
        <f t="shared" si="82"/>
        <v>1</v>
      </c>
      <c r="O328" s="598">
        <f t="shared" ref="O328:O371" si="92">ROUND(L328*N328,2)</f>
        <v>0</v>
      </c>
      <c r="P328" s="598">
        <f t="shared" si="83"/>
        <v>0</v>
      </c>
      <c r="Q328" s="612">
        <f t="shared" si="84"/>
        <v>0</v>
      </c>
      <c r="R328" s="612">
        <f t="shared" ref="R328:R371" si="93">MIN(Q328,F328)</f>
        <v>0</v>
      </c>
      <c r="S328" s="604">
        <f t="shared" ref="S328:S371" si="94">OR(E328=0,D328&gt;5)*1</f>
        <v>1</v>
      </c>
      <c r="T328" s="415">
        <f t="shared" si="85"/>
        <v>0</v>
      </c>
      <c r="U328" s="605">
        <f t="shared" si="86"/>
        <v>1</v>
      </c>
      <c r="V328" s="292">
        <f t="shared" si="87"/>
        <v>1</v>
      </c>
    </row>
    <row r="329" spans="1:22" x14ac:dyDescent="0.2">
      <c r="A329" s="629">
        <v>322</v>
      </c>
      <c r="B329" s="417">
        <f t="shared" ref="B329:B372" si="95">$B$7+A329</f>
        <v>45614</v>
      </c>
      <c r="C329" s="418">
        <f t="shared" si="88"/>
        <v>45614</v>
      </c>
      <c r="D329" s="412">
        <f t="shared" si="89"/>
        <v>1</v>
      </c>
      <c r="E329" s="140">
        <f t="shared" si="80"/>
        <v>8.4</v>
      </c>
      <c r="F329" s="413"/>
      <c r="G329" s="414" t="str">
        <f t="shared" si="90"/>
        <v xml:space="preserve">   Arbeitstag</v>
      </c>
      <c r="H329" s="97"/>
      <c r="I329" s="108"/>
      <c r="J329" s="97"/>
      <c r="K329" s="443"/>
      <c r="L329" s="144">
        <f t="shared" si="81"/>
        <v>0</v>
      </c>
      <c r="M329" s="140">
        <f t="shared" si="91"/>
        <v>80.400000000000006</v>
      </c>
      <c r="N329" s="48">
        <f t="shared" si="82"/>
        <v>1</v>
      </c>
      <c r="O329" s="598">
        <f t="shared" si="92"/>
        <v>0</v>
      </c>
      <c r="P329" s="598">
        <f t="shared" si="83"/>
        <v>0</v>
      </c>
      <c r="Q329" s="612">
        <f t="shared" si="84"/>
        <v>8.4</v>
      </c>
      <c r="R329" s="612">
        <f t="shared" si="93"/>
        <v>8.4</v>
      </c>
      <c r="S329" s="604">
        <f t="shared" si="94"/>
        <v>0</v>
      </c>
      <c r="T329" s="415">
        <f t="shared" si="85"/>
        <v>0</v>
      </c>
      <c r="U329" s="605">
        <f t="shared" si="86"/>
        <v>1</v>
      </c>
      <c r="V329" s="292">
        <f t="shared" si="87"/>
        <v>1</v>
      </c>
    </row>
    <row r="330" spans="1:22" x14ac:dyDescent="0.2">
      <c r="A330" s="629">
        <v>323</v>
      </c>
      <c r="B330" s="417">
        <f t="shared" si="95"/>
        <v>45615</v>
      </c>
      <c r="C330" s="418">
        <f t="shared" si="88"/>
        <v>45615</v>
      </c>
      <c r="D330" s="412">
        <f t="shared" si="89"/>
        <v>2</v>
      </c>
      <c r="E330" s="140">
        <f t="shared" si="80"/>
        <v>8.4</v>
      </c>
      <c r="F330" s="413"/>
      <c r="G330" s="414" t="str">
        <f t="shared" si="90"/>
        <v xml:space="preserve">   Arbeitstag</v>
      </c>
      <c r="H330" s="97"/>
      <c r="I330" s="108"/>
      <c r="J330" s="97"/>
      <c r="K330" s="443"/>
      <c r="L330" s="144">
        <f t="shared" si="81"/>
        <v>0</v>
      </c>
      <c r="M330" s="140">
        <f t="shared" si="91"/>
        <v>80.400000000000006</v>
      </c>
      <c r="N330" s="48">
        <f t="shared" si="82"/>
        <v>1</v>
      </c>
      <c r="O330" s="598">
        <f t="shared" si="92"/>
        <v>0</v>
      </c>
      <c r="P330" s="598">
        <f t="shared" si="83"/>
        <v>0</v>
      </c>
      <c r="Q330" s="612">
        <f t="shared" si="84"/>
        <v>8.4</v>
      </c>
      <c r="R330" s="612">
        <f t="shared" si="93"/>
        <v>8.4</v>
      </c>
      <c r="S330" s="604">
        <f t="shared" si="94"/>
        <v>0</v>
      </c>
      <c r="T330" s="415">
        <f t="shared" si="85"/>
        <v>0</v>
      </c>
      <c r="U330" s="605">
        <f t="shared" si="86"/>
        <v>1</v>
      </c>
      <c r="V330" s="292">
        <f t="shared" si="87"/>
        <v>1</v>
      </c>
    </row>
    <row r="331" spans="1:22" x14ac:dyDescent="0.2">
      <c r="A331" s="629">
        <v>324</v>
      </c>
      <c r="B331" s="417">
        <f t="shared" si="95"/>
        <v>45616</v>
      </c>
      <c r="C331" s="418">
        <f t="shared" si="88"/>
        <v>45616</v>
      </c>
      <c r="D331" s="412">
        <f t="shared" si="89"/>
        <v>3</v>
      </c>
      <c r="E331" s="140">
        <f t="shared" si="80"/>
        <v>8.4</v>
      </c>
      <c r="F331" s="413"/>
      <c r="G331" s="414" t="str">
        <f t="shared" si="90"/>
        <v xml:space="preserve">   Arbeitstag</v>
      </c>
      <c r="H331" s="97"/>
      <c r="I331" s="108"/>
      <c r="J331" s="97"/>
      <c r="K331" s="443"/>
      <c r="L331" s="144">
        <f t="shared" si="81"/>
        <v>0</v>
      </c>
      <c r="M331" s="140">
        <f t="shared" si="91"/>
        <v>80.400000000000006</v>
      </c>
      <c r="N331" s="48">
        <f t="shared" si="82"/>
        <v>1</v>
      </c>
      <c r="O331" s="598">
        <f t="shared" si="92"/>
        <v>0</v>
      </c>
      <c r="P331" s="598">
        <f t="shared" si="83"/>
        <v>0</v>
      </c>
      <c r="Q331" s="612">
        <f t="shared" si="84"/>
        <v>8.4</v>
      </c>
      <c r="R331" s="612">
        <f t="shared" si="93"/>
        <v>8.4</v>
      </c>
      <c r="S331" s="604">
        <f t="shared" si="94"/>
        <v>0</v>
      </c>
      <c r="T331" s="415">
        <f t="shared" si="85"/>
        <v>0</v>
      </c>
      <c r="U331" s="605">
        <f t="shared" si="86"/>
        <v>1</v>
      </c>
      <c r="V331" s="292">
        <f t="shared" si="87"/>
        <v>1</v>
      </c>
    </row>
    <row r="332" spans="1:22" x14ac:dyDescent="0.2">
      <c r="A332" s="629">
        <v>325</v>
      </c>
      <c r="B332" s="417">
        <f t="shared" si="95"/>
        <v>45617</v>
      </c>
      <c r="C332" s="418">
        <f t="shared" si="88"/>
        <v>45617</v>
      </c>
      <c r="D332" s="412">
        <f t="shared" si="89"/>
        <v>4</v>
      </c>
      <c r="E332" s="140">
        <f t="shared" si="80"/>
        <v>8.4</v>
      </c>
      <c r="F332" s="413"/>
      <c r="G332" s="414" t="str">
        <f t="shared" si="90"/>
        <v xml:space="preserve">   Arbeitstag</v>
      </c>
      <c r="H332" s="97"/>
      <c r="I332" s="108"/>
      <c r="J332" s="97"/>
      <c r="K332" s="443"/>
      <c r="L332" s="144">
        <f t="shared" si="81"/>
        <v>0</v>
      </c>
      <c r="M332" s="140">
        <f t="shared" si="91"/>
        <v>80.400000000000006</v>
      </c>
      <c r="N332" s="48">
        <f t="shared" si="82"/>
        <v>1</v>
      </c>
      <c r="O332" s="598">
        <f t="shared" si="92"/>
        <v>0</v>
      </c>
      <c r="P332" s="598">
        <f t="shared" si="83"/>
        <v>0</v>
      </c>
      <c r="Q332" s="612">
        <f t="shared" si="84"/>
        <v>8.4</v>
      </c>
      <c r="R332" s="612">
        <f t="shared" si="93"/>
        <v>8.4</v>
      </c>
      <c r="S332" s="604">
        <f t="shared" si="94"/>
        <v>0</v>
      </c>
      <c r="T332" s="415">
        <f t="shared" si="85"/>
        <v>0</v>
      </c>
      <c r="U332" s="605">
        <f t="shared" si="86"/>
        <v>1</v>
      </c>
      <c r="V332" s="292">
        <f t="shared" si="87"/>
        <v>1</v>
      </c>
    </row>
    <row r="333" spans="1:22" x14ac:dyDescent="0.2">
      <c r="A333" s="629">
        <v>326</v>
      </c>
      <c r="B333" s="417">
        <f t="shared" si="95"/>
        <v>45618</v>
      </c>
      <c r="C333" s="418">
        <f t="shared" si="88"/>
        <v>45618</v>
      </c>
      <c r="D333" s="412">
        <f t="shared" si="89"/>
        <v>5</v>
      </c>
      <c r="E333" s="140">
        <f t="shared" si="80"/>
        <v>8.4</v>
      </c>
      <c r="F333" s="413"/>
      <c r="G333" s="414" t="str">
        <f t="shared" si="90"/>
        <v xml:space="preserve">   Arbeitstag</v>
      </c>
      <c r="H333" s="97"/>
      <c r="I333" s="108"/>
      <c r="J333" s="97"/>
      <c r="K333" s="443"/>
      <c r="L333" s="144">
        <f t="shared" si="81"/>
        <v>0</v>
      </c>
      <c r="M333" s="140">
        <f t="shared" si="91"/>
        <v>80.400000000000006</v>
      </c>
      <c r="N333" s="48">
        <f t="shared" si="82"/>
        <v>1</v>
      </c>
      <c r="O333" s="598">
        <f t="shared" si="92"/>
        <v>0</v>
      </c>
      <c r="P333" s="598">
        <f t="shared" si="83"/>
        <v>0</v>
      </c>
      <c r="Q333" s="612">
        <f t="shared" si="84"/>
        <v>8.4</v>
      </c>
      <c r="R333" s="612">
        <f t="shared" si="93"/>
        <v>8.4</v>
      </c>
      <c r="S333" s="604">
        <f t="shared" si="94"/>
        <v>0</v>
      </c>
      <c r="T333" s="415">
        <f t="shared" si="85"/>
        <v>0</v>
      </c>
      <c r="U333" s="605">
        <f t="shared" si="86"/>
        <v>1</v>
      </c>
      <c r="V333" s="292">
        <f t="shared" si="87"/>
        <v>1</v>
      </c>
    </row>
    <row r="334" spans="1:22" x14ac:dyDescent="0.2">
      <c r="A334" s="629">
        <v>327</v>
      </c>
      <c r="B334" s="417">
        <f t="shared" si="95"/>
        <v>45619</v>
      </c>
      <c r="C334" s="418">
        <f t="shared" si="88"/>
        <v>45619</v>
      </c>
      <c r="D334" s="412">
        <f t="shared" si="89"/>
        <v>6</v>
      </c>
      <c r="E334" s="140">
        <f t="shared" si="80"/>
        <v>0</v>
      </c>
      <c r="F334" s="413"/>
      <c r="G334" s="414" t="str">
        <f t="shared" si="90"/>
        <v xml:space="preserve">   Wochenende</v>
      </c>
      <c r="H334" s="97"/>
      <c r="I334" s="108"/>
      <c r="J334" s="97"/>
      <c r="K334" s="443"/>
      <c r="L334" s="144">
        <f t="shared" si="81"/>
        <v>0</v>
      </c>
      <c r="M334" s="140">
        <f t="shared" si="91"/>
        <v>80.400000000000006</v>
      </c>
      <c r="N334" s="48">
        <f t="shared" si="82"/>
        <v>1</v>
      </c>
      <c r="O334" s="598">
        <f t="shared" si="92"/>
        <v>0</v>
      </c>
      <c r="P334" s="598">
        <f t="shared" si="83"/>
        <v>0</v>
      </c>
      <c r="Q334" s="612">
        <f t="shared" si="84"/>
        <v>0</v>
      </c>
      <c r="R334" s="612">
        <f t="shared" si="93"/>
        <v>0</v>
      </c>
      <c r="S334" s="604">
        <f t="shared" si="94"/>
        <v>1</v>
      </c>
      <c r="T334" s="415">
        <f t="shared" si="85"/>
        <v>0</v>
      </c>
      <c r="U334" s="605">
        <f t="shared" si="86"/>
        <v>1</v>
      </c>
      <c r="V334" s="292">
        <f t="shared" si="87"/>
        <v>1</v>
      </c>
    </row>
    <row r="335" spans="1:22" x14ac:dyDescent="0.2">
      <c r="A335" s="629">
        <v>328</v>
      </c>
      <c r="B335" s="417">
        <f t="shared" si="95"/>
        <v>45620</v>
      </c>
      <c r="C335" s="418">
        <f t="shared" si="88"/>
        <v>45620</v>
      </c>
      <c r="D335" s="412">
        <f t="shared" si="89"/>
        <v>7</v>
      </c>
      <c r="E335" s="140">
        <f t="shared" si="80"/>
        <v>0</v>
      </c>
      <c r="F335" s="413"/>
      <c r="G335" s="414" t="str">
        <f t="shared" si="90"/>
        <v xml:space="preserve">   Wochenende</v>
      </c>
      <c r="H335" s="97"/>
      <c r="I335" s="108"/>
      <c r="J335" s="97"/>
      <c r="K335" s="443"/>
      <c r="L335" s="144">
        <f t="shared" si="81"/>
        <v>0</v>
      </c>
      <c r="M335" s="140">
        <f t="shared" si="91"/>
        <v>80.400000000000006</v>
      </c>
      <c r="N335" s="48">
        <f t="shared" si="82"/>
        <v>1</v>
      </c>
      <c r="O335" s="598">
        <f t="shared" si="92"/>
        <v>0</v>
      </c>
      <c r="P335" s="598">
        <f t="shared" si="83"/>
        <v>0</v>
      </c>
      <c r="Q335" s="612">
        <f t="shared" si="84"/>
        <v>0</v>
      </c>
      <c r="R335" s="612">
        <f t="shared" si="93"/>
        <v>0</v>
      </c>
      <c r="S335" s="604">
        <f t="shared" si="94"/>
        <v>1</v>
      </c>
      <c r="T335" s="415">
        <f t="shared" si="85"/>
        <v>0</v>
      </c>
      <c r="U335" s="605">
        <f t="shared" si="86"/>
        <v>1</v>
      </c>
      <c r="V335" s="292">
        <f t="shared" si="87"/>
        <v>1</v>
      </c>
    </row>
    <row r="336" spans="1:22" x14ac:dyDescent="0.2">
      <c r="A336" s="629">
        <v>329</v>
      </c>
      <c r="B336" s="417">
        <f t="shared" si="95"/>
        <v>45621</v>
      </c>
      <c r="C336" s="418">
        <f t="shared" si="88"/>
        <v>45621</v>
      </c>
      <c r="D336" s="412">
        <f t="shared" si="89"/>
        <v>1</v>
      </c>
      <c r="E336" s="140">
        <f t="shared" si="80"/>
        <v>8.4</v>
      </c>
      <c r="F336" s="413"/>
      <c r="G336" s="414" t="str">
        <f t="shared" si="90"/>
        <v xml:space="preserve">   Arbeitstag</v>
      </c>
      <c r="H336" s="97"/>
      <c r="I336" s="108"/>
      <c r="J336" s="97"/>
      <c r="K336" s="443"/>
      <c r="L336" s="144">
        <f t="shared" si="81"/>
        <v>0</v>
      </c>
      <c r="M336" s="140">
        <f t="shared" si="91"/>
        <v>80.400000000000006</v>
      </c>
      <c r="N336" s="48">
        <f t="shared" si="82"/>
        <v>1</v>
      </c>
      <c r="O336" s="598">
        <f t="shared" si="92"/>
        <v>0</v>
      </c>
      <c r="P336" s="598">
        <f t="shared" si="83"/>
        <v>0</v>
      </c>
      <c r="Q336" s="612">
        <f t="shared" si="84"/>
        <v>8.4</v>
      </c>
      <c r="R336" s="612">
        <f t="shared" si="93"/>
        <v>8.4</v>
      </c>
      <c r="S336" s="604">
        <f t="shared" si="94"/>
        <v>0</v>
      </c>
      <c r="T336" s="415">
        <f t="shared" si="85"/>
        <v>0</v>
      </c>
      <c r="U336" s="605">
        <f t="shared" si="86"/>
        <v>1</v>
      </c>
      <c r="V336" s="292">
        <f t="shared" si="87"/>
        <v>1</v>
      </c>
    </row>
    <row r="337" spans="1:22" x14ac:dyDescent="0.2">
      <c r="A337" s="629">
        <v>330</v>
      </c>
      <c r="B337" s="417">
        <f t="shared" si="95"/>
        <v>45622</v>
      </c>
      <c r="C337" s="418">
        <f t="shared" si="88"/>
        <v>45622</v>
      </c>
      <c r="D337" s="412">
        <f t="shared" si="89"/>
        <v>2</v>
      </c>
      <c r="E337" s="140">
        <f t="shared" si="80"/>
        <v>8.4</v>
      </c>
      <c r="F337" s="413"/>
      <c r="G337" s="414" t="str">
        <f t="shared" si="90"/>
        <v xml:space="preserve">   Arbeitstag</v>
      </c>
      <c r="H337" s="97"/>
      <c r="I337" s="108"/>
      <c r="J337" s="97"/>
      <c r="K337" s="443"/>
      <c r="L337" s="144">
        <f t="shared" si="81"/>
        <v>0</v>
      </c>
      <c r="M337" s="140">
        <f t="shared" si="91"/>
        <v>80.400000000000006</v>
      </c>
      <c r="N337" s="48">
        <f t="shared" si="82"/>
        <v>1</v>
      </c>
      <c r="O337" s="598">
        <f t="shared" si="92"/>
        <v>0</v>
      </c>
      <c r="P337" s="598">
        <f t="shared" si="83"/>
        <v>0</v>
      </c>
      <c r="Q337" s="612">
        <f t="shared" si="84"/>
        <v>8.4</v>
      </c>
      <c r="R337" s="612">
        <f t="shared" si="93"/>
        <v>8.4</v>
      </c>
      <c r="S337" s="604">
        <f t="shared" si="94"/>
        <v>0</v>
      </c>
      <c r="T337" s="415">
        <f t="shared" si="85"/>
        <v>0</v>
      </c>
      <c r="U337" s="605">
        <f t="shared" si="86"/>
        <v>1</v>
      </c>
      <c r="V337" s="292">
        <f t="shared" si="87"/>
        <v>1</v>
      </c>
    </row>
    <row r="338" spans="1:22" x14ac:dyDescent="0.2">
      <c r="A338" s="629">
        <v>331</v>
      </c>
      <c r="B338" s="417">
        <f t="shared" si="95"/>
        <v>45623</v>
      </c>
      <c r="C338" s="418">
        <f t="shared" si="88"/>
        <v>45623</v>
      </c>
      <c r="D338" s="412">
        <f t="shared" si="89"/>
        <v>3</v>
      </c>
      <c r="E338" s="140">
        <f t="shared" si="80"/>
        <v>8.4</v>
      </c>
      <c r="F338" s="413"/>
      <c r="G338" s="414" t="str">
        <f t="shared" si="90"/>
        <v xml:space="preserve">   Arbeitstag</v>
      </c>
      <c r="H338" s="97"/>
      <c r="I338" s="108"/>
      <c r="J338" s="97"/>
      <c r="K338" s="443"/>
      <c r="L338" s="144">
        <f t="shared" si="81"/>
        <v>0</v>
      </c>
      <c r="M338" s="140">
        <f t="shared" si="91"/>
        <v>80.400000000000006</v>
      </c>
      <c r="N338" s="48">
        <f t="shared" si="82"/>
        <v>1</v>
      </c>
      <c r="O338" s="598">
        <f t="shared" si="92"/>
        <v>0</v>
      </c>
      <c r="P338" s="598">
        <f t="shared" si="83"/>
        <v>0</v>
      </c>
      <c r="Q338" s="612">
        <f t="shared" si="84"/>
        <v>8.4</v>
      </c>
      <c r="R338" s="612">
        <f t="shared" si="93"/>
        <v>8.4</v>
      </c>
      <c r="S338" s="604">
        <f t="shared" si="94"/>
        <v>0</v>
      </c>
      <c r="T338" s="415">
        <f t="shared" si="85"/>
        <v>0</v>
      </c>
      <c r="U338" s="605">
        <f t="shared" si="86"/>
        <v>1</v>
      </c>
      <c r="V338" s="292">
        <f t="shared" si="87"/>
        <v>1</v>
      </c>
    </row>
    <row r="339" spans="1:22" x14ac:dyDescent="0.2">
      <c r="A339" s="629">
        <v>332</v>
      </c>
      <c r="B339" s="417">
        <f t="shared" si="95"/>
        <v>45624</v>
      </c>
      <c r="C339" s="418">
        <f t="shared" si="88"/>
        <v>45624</v>
      </c>
      <c r="D339" s="412">
        <f t="shared" si="89"/>
        <v>4</v>
      </c>
      <c r="E339" s="140">
        <f t="shared" si="80"/>
        <v>8.4</v>
      </c>
      <c r="F339" s="413"/>
      <c r="G339" s="414" t="str">
        <f t="shared" si="90"/>
        <v xml:space="preserve">   Arbeitstag</v>
      </c>
      <c r="H339" s="97"/>
      <c r="I339" s="108"/>
      <c r="J339" s="97"/>
      <c r="K339" s="443"/>
      <c r="L339" s="144">
        <f t="shared" si="81"/>
        <v>0</v>
      </c>
      <c r="M339" s="140">
        <f t="shared" si="91"/>
        <v>80.400000000000006</v>
      </c>
      <c r="N339" s="48">
        <f t="shared" si="82"/>
        <v>1</v>
      </c>
      <c r="O339" s="598">
        <f t="shared" si="92"/>
        <v>0</v>
      </c>
      <c r="P339" s="598">
        <f t="shared" si="83"/>
        <v>0</v>
      </c>
      <c r="Q339" s="612">
        <f t="shared" si="84"/>
        <v>8.4</v>
      </c>
      <c r="R339" s="612">
        <f t="shared" si="93"/>
        <v>8.4</v>
      </c>
      <c r="S339" s="604">
        <f t="shared" si="94"/>
        <v>0</v>
      </c>
      <c r="T339" s="415">
        <f t="shared" si="85"/>
        <v>0</v>
      </c>
      <c r="U339" s="605">
        <f t="shared" si="86"/>
        <v>1</v>
      </c>
      <c r="V339" s="292">
        <f t="shared" si="87"/>
        <v>1</v>
      </c>
    </row>
    <row r="340" spans="1:22" x14ac:dyDescent="0.2">
      <c r="A340" s="629">
        <v>333</v>
      </c>
      <c r="B340" s="417">
        <f t="shared" si="95"/>
        <v>45625</v>
      </c>
      <c r="C340" s="418">
        <f t="shared" si="88"/>
        <v>45625</v>
      </c>
      <c r="D340" s="412">
        <f t="shared" si="89"/>
        <v>5</v>
      </c>
      <c r="E340" s="140">
        <f t="shared" si="80"/>
        <v>8.4</v>
      </c>
      <c r="F340" s="413"/>
      <c r="G340" s="414" t="str">
        <f t="shared" si="90"/>
        <v xml:space="preserve">   Arbeitstag</v>
      </c>
      <c r="H340" s="97"/>
      <c r="I340" s="108"/>
      <c r="J340" s="97"/>
      <c r="K340" s="443"/>
      <c r="L340" s="144">
        <f t="shared" si="81"/>
        <v>0</v>
      </c>
      <c r="M340" s="140">
        <f t="shared" si="91"/>
        <v>80.400000000000006</v>
      </c>
      <c r="N340" s="48">
        <f t="shared" si="82"/>
        <v>1</v>
      </c>
      <c r="O340" s="598">
        <f t="shared" si="92"/>
        <v>0</v>
      </c>
      <c r="P340" s="598">
        <f t="shared" si="83"/>
        <v>0</v>
      </c>
      <c r="Q340" s="612">
        <f t="shared" si="84"/>
        <v>8.4</v>
      </c>
      <c r="R340" s="612">
        <f t="shared" si="93"/>
        <v>8.4</v>
      </c>
      <c r="S340" s="604">
        <f t="shared" si="94"/>
        <v>0</v>
      </c>
      <c r="T340" s="415">
        <f t="shared" si="85"/>
        <v>0</v>
      </c>
      <c r="U340" s="605">
        <f t="shared" si="86"/>
        <v>1</v>
      </c>
      <c r="V340" s="292">
        <f t="shared" si="87"/>
        <v>1</v>
      </c>
    </row>
    <row r="341" spans="1:22" x14ac:dyDescent="0.2">
      <c r="A341" s="629">
        <v>334</v>
      </c>
      <c r="B341" s="417">
        <f t="shared" si="95"/>
        <v>45626</v>
      </c>
      <c r="C341" s="418">
        <f t="shared" si="88"/>
        <v>45626</v>
      </c>
      <c r="D341" s="412">
        <f t="shared" si="89"/>
        <v>6</v>
      </c>
      <c r="E341" s="140">
        <f t="shared" si="80"/>
        <v>0</v>
      </c>
      <c r="F341" s="413"/>
      <c r="G341" s="414" t="str">
        <f t="shared" si="90"/>
        <v xml:space="preserve">   Wochenende</v>
      </c>
      <c r="H341" s="97"/>
      <c r="I341" s="108"/>
      <c r="J341" s="97"/>
      <c r="K341" s="443"/>
      <c r="L341" s="144">
        <f t="shared" si="81"/>
        <v>0</v>
      </c>
      <c r="M341" s="140">
        <f t="shared" si="91"/>
        <v>80.400000000000006</v>
      </c>
      <c r="N341" s="48">
        <f t="shared" si="82"/>
        <v>1</v>
      </c>
      <c r="O341" s="598">
        <f t="shared" si="92"/>
        <v>0</v>
      </c>
      <c r="P341" s="598">
        <f t="shared" si="83"/>
        <v>0</v>
      </c>
      <c r="Q341" s="612">
        <f t="shared" si="84"/>
        <v>0</v>
      </c>
      <c r="R341" s="612">
        <f t="shared" si="93"/>
        <v>0</v>
      </c>
      <c r="S341" s="604">
        <f t="shared" si="94"/>
        <v>1</v>
      </c>
      <c r="T341" s="415">
        <f t="shared" si="85"/>
        <v>0</v>
      </c>
      <c r="U341" s="605">
        <f t="shared" si="86"/>
        <v>1</v>
      </c>
      <c r="V341" s="292">
        <f t="shared" si="87"/>
        <v>1</v>
      </c>
    </row>
    <row r="342" spans="1:22" x14ac:dyDescent="0.2">
      <c r="A342" s="629">
        <v>335</v>
      </c>
      <c r="B342" s="417">
        <f t="shared" si="95"/>
        <v>45627</v>
      </c>
      <c r="C342" s="418">
        <f t="shared" si="88"/>
        <v>45627</v>
      </c>
      <c r="D342" s="412">
        <f t="shared" si="89"/>
        <v>7</v>
      </c>
      <c r="E342" s="140">
        <f t="shared" si="80"/>
        <v>0</v>
      </c>
      <c r="F342" s="413"/>
      <c r="G342" s="414" t="str">
        <f t="shared" si="90"/>
        <v xml:space="preserve">   Wochenende</v>
      </c>
      <c r="H342" s="97"/>
      <c r="I342" s="108"/>
      <c r="J342" s="97"/>
      <c r="K342" s="443"/>
      <c r="L342" s="144">
        <f t="shared" si="81"/>
        <v>0</v>
      </c>
      <c r="M342" s="140">
        <f t="shared" si="91"/>
        <v>80.400000000000006</v>
      </c>
      <c r="N342" s="48">
        <f t="shared" si="82"/>
        <v>1</v>
      </c>
      <c r="O342" s="598">
        <f t="shared" si="92"/>
        <v>0</v>
      </c>
      <c r="P342" s="598">
        <f t="shared" si="83"/>
        <v>0</v>
      </c>
      <c r="Q342" s="612">
        <f t="shared" si="84"/>
        <v>0</v>
      </c>
      <c r="R342" s="612">
        <f t="shared" si="93"/>
        <v>0</v>
      </c>
      <c r="S342" s="604">
        <f t="shared" si="94"/>
        <v>1</v>
      </c>
      <c r="T342" s="415">
        <f t="shared" si="85"/>
        <v>0</v>
      </c>
      <c r="U342" s="605">
        <f t="shared" si="86"/>
        <v>1</v>
      </c>
      <c r="V342" s="292">
        <f t="shared" si="87"/>
        <v>1</v>
      </c>
    </row>
    <row r="343" spans="1:22" x14ac:dyDescent="0.2">
      <c r="A343" s="629">
        <v>336</v>
      </c>
      <c r="B343" s="417">
        <f t="shared" si="95"/>
        <v>45628</v>
      </c>
      <c r="C343" s="418">
        <f t="shared" si="88"/>
        <v>45628</v>
      </c>
      <c r="D343" s="412">
        <f t="shared" si="89"/>
        <v>1</v>
      </c>
      <c r="E343" s="140">
        <f t="shared" si="80"/>
        <v>8.4</v>
      </c>
      <c r="F343" s="413"/>
      <c r="G343" s="414" t="str">
        <f t="shared" si="90"/>
        <v xml:space="preserve">   Arbeitstag</v>
      </c>
      <c r="H343" s="97"/>
      <c r="I343" s="108"/>
      <c r="J343" s="97"/>
      <c r="K343" s="443"/>
      <c r="L343" s="144">
        <f t="shared" si="81"/>
        <v>0</v>
      </c>
      <c r="M343" s="140">
        <f t="shared" si="91"/>
        <v>80.400000000000006</v>
      </c>
      <c r="N343" s="48">
        <f t="shared" si="82"/>
        <v>1</v>
      </c>
      <c r="O343" s="598">
        <f t="shared" si="92"/>
        <v>0</v>
      </c>
      <c r="P343" s="598">
        <f t="shared" si="83"/>
        <v>0</v>
      </c>
      <c r="Q343" s="612">
        <f t="shared" si="84"/>
        <v>8.4</v>
      </c>
      <c r="R343" s="612">
        <f t="shared" si="93"/>
        <v>8.4</v>
      </c>
      <c r="S343" s="604">
        <f t="shared" si="94"/>
        <v>0</v>
      </c>
      <c r="T343" s="415">
        <f t="shared" si="85"/>
        <v>0</v>
      </c>
      <c r="U343" s="605">
        <f t="shared" si="86"/>
        <v>1</v>
      </c>
      <c r="V343" s="292">
        <f t="shared" si="87"/>
        <v>1</v>
      </c>
    </row>
    <row r="344" spans="1:22" x14ac:dyDescent="0.2">
      <c r="A344" s="629">
        <v>337</v>
      </c>
      <c r="B344" s="417">
        <f t="shared" si="95"/>
        <v>45629</v>
      </c>
      <c r="C344" s="418">
        <f t="shared" si="88"/>
        <v>45629</v>
      </c>
      <c r="D344" s="412">
        <f t="shared" si="89"/>
        <v>2</v>
      </c>
      <c r="E344" s="140">
        <f t="shared" si="80"/>
        <v>8.4</v>
      </c>
      <c r="F344" s="413"/>
      <c r="G344" s="414" t="str">
        <f t="shared" si="90"/>
        <v xml:space="preserve">   Arbeitstag</v>
      </c>
      <c r="H344" s="97"/>
      <c r="I344" s="108"/>
      <c r="J344" s="97"/>
      <c r="K344" s="443"/>
      <c r="L344" s="144">
        <f t="shared" si="81"/>
        <v>0</v>
      </c>
      <c r="M344" s="140">
        <f t="shared" si="91"/>
        <v>80.400000000000006</v>
      </c>
      <c r="N344" s="48">
        <f t="shared" si="82"/>
        <v>1</v>
      </c>
      <c r="O344" s="598">
        <f t="shared" si="92"/>
        <v>0</v>
      </c>
      <c r="P344" s="598">
        <f t="shared" si="83"/>
        <v>0</v>
      </c>
      <c r="Q344" s="612">
        <f t="shared" si="84"/>
        <v>8.4</v>
      </c>
      <c r="R344" s="612">
        <f t="shared" si="93"/>
        <v>8.4</v>
      </c>
      <c r="S344" s="604">
        <f t="shared" si="94"/>
        <v>0</v>
      </c>
      <c r="T344" s="415">
        <f t="shared" si="85"/>
        <v>0</v>
      </c>
      <c r="U344" s="605">
        <f t="shared" si="86"/>
        <v>1</v>
      </c>
      <c r="V344" s="292">
        <f t="shared" si="87"/>
        <v>1</v>
      </c>
    </row>
    <row r="345" spans="1:22" x14ac:dyDescent="0.2">
      <c r="A345" s="629">
        <v>338</v>
      </c>
      <c r="B345" s="417">
        <f t="shared" si="95"/>
        <v>45630</v>
      </c>
      <c r="C345" s="418">
        <f t="shared" si="88"/>
        <v>45630</v>
      </c>
      <c r="D345" s="412">
        <f t="shared" si="89"/>
        <v>3</v>
      </c>
      <c r="E345" s="140">
        <f t="shared" si="80"/>
        <v>8.4</v>
      </c>
      <c r="F345" s="413"/>
      <c r="G345" s="414" t="str">
        <f t="shared" si="90"/>
        <v xml:space="preserve">   Arbeitstag</v>
      </c>
      <c r="H345" s="97"/>
      <c r="I345" s="108"/>
      <c r="J345" s="97"/>
      <c r="K345" s="443"/>
      <c r="L345" s="144">
        <f t="shared" si="81"/>
        <v>0</v>
      </c>
      <c r="M345" s="140">
        <f t="shared" si="91"/>
        <v>80.400000000000006</v>
      </c>
      <c r="N345" s="48">
        <f t="shared" si="82"/>
        <v>1</v>
      </c>
      <c r="O345" s="598">
        <f t="shared" si="92"/>
        <v>0</v>
      </c>
      <c r="P345" s="598">
        <f t="shared" si="83"/>
        <v>0</v>
      </c>
      <c r="Q345" s="612">
        <f t="shared" si="84"/>
        <v>8.4</v>
      </c>
      <c r="R345" s="612">
        <f t="shared" si="93"/>
        <v>8.4</v>
      </c>
      <c r="S345" s="604">
        <f t="shared" si="94"/>
        <v>0</v>
      </c>
      <c r="T345" s="415">
        <f t="shared" si="85"/>
        <v>0</v>
      </c>
      <c r="U345" s="605">
        <f t="shared" si="86"/>
        <v>1</v>
      </c>
      <c r="V345" s="292">
        <f t="shared" si="87"/>
        <v>1</v>
      </c>
    </row>
    <row r="346" spans="1:22" x14ac:dyDescent="0.2">
      <c r="A346" s="629">
        <v>339</v>
      </c>
      <c r="B346" s="417">
        <f t="shared" si="95"/>
        <v>45631</v>
      </c>
      <c r="C346" s="418">
        <f t="shared" si="88"/>
        <v>45631</v>
      </c>
      <c r="D346" s="412">
        <f t="shared" si="89"/>
        <v>4</v>
      </c>
      <c r="E346" s="140">
        <f t="shared" si="80"/>
        <v>8.4</v>
      </c>
      <c r="F346" s="413"/>
      <c r="G346" s="414" t="str">
        <f t="shared" si="90"/>
        <v xml:space="preserve">   Arbeitstag</v>
      </c>
      <c r="H346" s="97"/>
      <c r="I346" s="108"/>
      <c r="J346" s="97"/>
      <c r="K346" s="443"/>
      <c r="L346" s="144">
        <f t="shared" si="81"/>
        <v>0</v>
      </c>
      <c r="M346" s="140">
        <f t="shared" si="91"/>
        <v>80.400000000000006</v>
      </c>
      <c r="N346" s="48">
        <f t="shared" si="82"/>
        <v>1</v>
      </c>
      <c r="O346" s="598">
        <f t="shared" si="92"/>
        <v>0</v>
      </c>
      <c r="P346" s="598">
        <f t="shared" si="83"/>
        <v>0</v>
      </c>
      <c r="Q346" s="612">
        <f t="shared" si="84"/>
        <v>8.4</v>
      </c>
      <c r="R346" s="612">
        <f t="shared" si="93"/>
        <v>8.4</v>
      </c>
      <c r="S346" s="604">
        <f t="shared" si="94"/>
        <v>0</v>
      </c>
      <c r="T346" s="415">
        <f t="shared" si="85"/>
        <v>0</v>
      </c>
      <c r="U346" s="605">
        <f t="shared" si="86"/>
        <v>1</v>
      </c>
      <c r="V346" s="292">
        <f t="shared" si="87"/>
        <v>1</v>
      </c>
    </row>
    <row r="347" spans="1:22" x14ac:dyDescent="0.2">
      <c r="A347" s="629">
        <v>340</v>
      </c>
      <c r="B347" s="417">
        <f t="shared" si="95"/>
        <v>45632</v>
      </c>
      <c r="C347" s="418">
        <f t="shared" si="88"/>
        <v>45632</v>
      </c>
      <c r="D347" s="412">
        <f t="shared" si="89"/>
        <v>5</v>
      </c>
      <c r="E347" s="140">
        <f t="shared" si="80"/>
        <v>8.4</v>
      </c>
      <c r="F347" s="413"/>
      <c r="G347" s="414" t="str">
        <f t="shared" si="90"/>
        <v xml:space="preserve">   Arbeitstag</v>
      </c>
      <c r="H347" s="97"/>
      <c r="I347" s="108"/>
      <c r="J347" s="97"/>
      <c r="K347" s="443"/>
      <c r="L347" s="144">
        <f t="shared" si="81"/>
        <v>0</v>
      </c>
      <c r="M347" s="140">
        <f t="shared" si="91"/>
        <v>80.400000000000006</v>
      </c>
      <c r="N347" s="48">
        <f t="shared" si="82"/>
        <v>1</v>
      </c>
      <c r="O347" s="598">
        <f t="shared" si="92"/>
        <v>0</v>
      </c>
      <c r="P347" s="598">
        <f t="shared" si="83"/>
        <v>0</v>
      </c>
      <c r="Q347" s="612">
        <f t="shared" si="84"/>
        <v>8.4</v>
      </c>
      <c r="R347" s="612">
        <f t="shared" si="93"/>
        <v>8.4</v>
      </c>
      <c r="S347" s="604">
        <f t="shared" si="94"/>
        <v>0</v>
      </c>
      <c r="T347" s="415">
        <f t="shared" si="85"/>
        <v>0</v>
      </c>
      <c r="U347" s="605">
        <f t="shared" si="86"/>
        <v>1</v>
      </c>
      <c r="V347" s="292">
        <f t="shared" si="87"/>
        <v>1</v>
      </c>
    </row>
    <row r="348" spans="1:22" x14ac:dyDescent="0.2">
      <c r="A348" s="629">
        <v>341</v>
      </c>
      <c r="B348" s="417">
        <f t="shared" si="95"/>
        <v>45633</v>
      </c>
      <c r="C348" s="418">
        <f t="shared" si="88"/>
        <v>45633</v>
      </c>
      <c r="D348" s="412">
        <f t="shared" si="89"/>
        <v>6</v>
      </c>
      <c r="E348" s="140">
        <f t="shared" si="80"/>
        <v>0</v>
      </c>
      <c r="F348" s="413"/>
      <c r="G348" s="414" t="str">
        <f t="shared" si="90"/>
        <v xml:space="preserve">   Wochenende</v>
      </c>
      <c r="H348" s="97"/>
      <c r="I348" s="108"/>
      <c r="J348" s="97"/>
      <c r="K348" s="443"/>
      <c r="L348" s="144">
        <f t="shared" si="81"/>
        <v>0</v>
      </c>
      <c r="M348" s="140">
        <f t="shared" si="91"/>
        <v>80.400000000000006</v>
      </c>
      <c r="N348" s="48">
        <f t="shared" si="82"/>
        <v>1</v>
      </c>
      <c r="O348" s="598">
        <f t="shared" si="92"/>
        <v>0</v>
      </c>
      <c r="P348" s="598">
        <f t="shared" si="83"/>
        <v>0</v>
      </c>
      <c r="Q348" s="612">
        <f t="shared" si="84"/>
        <v>0</v>
      </c>
      <c r="R348" s="612">
        <f t="shared" si="93"/>
        <v>0</v>
      </c>
      <c r="S348" s="604">
        <f t="shared" si="94"/>
        <v>1</v>
      </c>
      <c r="T348" s="415">
        <f t="shared" si="85"/>
        <v>0</v>
      </c>
      <c r="U348" s="605">
        <f t="shared" si="86"/>
        <v>1</v>
      </c>
      <c r="V348" s="292">
        <f t="shared" si="87"/>
        <v>1</v>
      </c>
    </row>
    <row r="349" spans="1:22" x14ac:dyDescent="0.2">
      <c r="A349" s="629">
        <v>342</v>
      </c>
      <c r="B349" s="417">
        <f t="shared" si="95"/>
        <v>45634</v>
      </c>
      <c r="C349" s="418">
        <f t="shared" si="88"/>
        <v>45634</v>
      </c>
      <c r="D349" s="412">
        <f t="shared" si="89"/>
        <v>7</v>
      </c>
      <c r="E349" s="140">
        <f t="shared" si="80"/>
        <v>0</v>
      </c>
      <c r="F349" s="413"/>
      <c r="G349" s="414" t="str">
        <f t="shared" si="90"/>
        <v xml:space="preserve">   Wochenende</v>
      </c>
      <c r="H349" s="97"/>
      <c r="I349" s="108"/>
      <c r="J349" s="97"/>
      <c r="K349" s="443"/>
      <c r="L349" s="144">
        <f t="shared" si="81"/>
        <v>0</v>
      </c>
      <c r="M349" s="140">
        <f t="shared" si="91"/>
        <v>80.400000000000006</v>
      </c>
      <c r="N349" s="48">
        <f t="shared" si="82"/>
        <v>1</v>
      </c>
      <c r="O349" s="598">
        <f t="shared" si="92"/>
        <v>0</v>
      </c>
      <c r="P349" s="598">
        <f t="shared" si="83"/>
        <v>0</v>
      </c>
      <c r="Q349" s="612">
        <f t="shared" si="84"/>
        <v>0</v>
      </c>
      <c r="R349" s="612">
        <f t="shared" si="93"/>
        <v>0</v>
      </c>
      <c r="S349" s="604">
        <f t="shared" si="94"/>
        <v>1</v>
      </c>
      <c r="T349" s="415">
        <f t="shared" si="85"/>
        <v>0</v>
      </c>
      <c r="U349" s="605">
        <f t="shared" si="86"/>
        <v>1</v>
      </c>
      <c r="V349" s="292">
        <f t="shared" si="87"/>
        <v>1</v>
      </c>
    </row>
    <row r="350" spans="1:22" x14ac:dyDescent="0.2">
      <c r="A350" s="629">
        <v>343</v>
      </c>
      <c r="B350" s="417">
        <f t="shared" si="95"/>
        <v>45635</v>
      </c>
      <c r="C350" s="418">
        <f t="shared" si="88"/>
        <v>45635</v>
      </c>
      <c r="D350" s="412">
        <f t="shared" si="89"/>
        <v>1</v>
      </c>
      <c r="E350" s="140">
        <f t="shared" si="80"/>
        <v>8.4</v>
      </c>
      <c r="F350" s="413"/>
      <c r="G350" s="414" t="str">
        <f t="shared" si="90"/>
        <v xml:space="preserve">   Arbeitstag</v>
      </c>
      <c r="H350" s="97"/>
      <c r="I350" s="108"/>
      <c r="J350" s="97"/>
      <c r="K350" s="443"/>
      <c r="L350" s="144">
        <f t="shared" si="81"/>
        <v>0</v>
      </c>
      <c r="M350" s="140">
        <f t="shared" si="91"/>
        <v>80.400000000000006</v>
      </c>
      <c r="N350" s="48">
        <f t="shared" si="82"/>
        <v>1</v>
      </c>
      <c r="O350" s="598">
        <f t="shared" si="92"/>
        <v>0</v>
      </c>
      <c r="P350" s="598">
        <f t="shared" si="83"/>
        <v>0</v>
      </c>
      <c r="Q350" s="612">
        <f t="shared" si="84"/>
        <v>8.4</v>
      </c>
      <c r="R350" s="612">
        <f t="shared" si="93"/>
        <v>8.4</v>
      </c>
      <c r="S350" s="604">
        <f t="shared" si="94"/>
        <v>0</v>
      </c>
      <c r="T350" s="415">
        <f t="shared" si="85"/>
        <v>0</v>
      </c>
      <c r="U350" s="605">
        <f t="shared" si="86"/>
        <v>1</v>
      </c>
      <c r="V350" s="292">
        <f t="shared" si="87"/>
        <v>1</v>
      </c>
    </row>
    <row r="351" spans="1:22" x14ac:dyDescent="0.2">
      <c r="A351" s="629">
        <v>344</v>
      </c>
      <c r="B351" s="417">
        <f t="shared" si="95"/>
        <v>45636</v>
      </c>
      <c r="C351" s="418">
        <f t="shared" si="88"/>
        <v>45636</v>
      </c>
      <c r="D351" s="412">
        <f t="shared" si="89"/>
        <v>2</v>
      </c>
      <c r="E351" s="140">
        <f t="shared" si="80"/>
        <v>8.4</v>
      </c>
      <c r="F351" s="413"/>
      <c r="G351" s="414" t="str">
        <f t="shared" si="90"/>
        <v xml:space="preserve">   Arbeitstag</v>
      </c>
      <c r="H351" s="97"/>
      <c r="I351" s="108"/>
      <c r="J351" s="97"/>
      <c r="K351" s="443"/>
      <c r="L351" s="144">
        <f t="shared" si="81"/>
        <v>0</v>
      </c>
      <c r="M351" s="140">
        <f t="shared" si="91"/>
        <v>80.400000000000006</v>
      </c>
      <c r="N351" s="48">
        <f t="shared" si="82"/>
        <v>1</v>
      </c>
      <c r="O351" s="598">
        <f t="shared" si="92"/>
        <v>0</v>
      </c>
      <c r="P351" s="598">
        <f t="shared" si="83"/>
        <v>0</v>
      </c>
      <c r="Q351" s="612">
        <f t="shared" si="84"/>
        <v>8.4</v>
      </c>
      <c r="R351" s="612">
        <f t="shared" si="93"/>
        <v>8.4</v>
      </c>
      <c r="S351" s="604">
        <f t="shared" si="94"/>
        <v>0</v>
      </c>
      <c r="T351" s="415">
        <f t="shared" si="85"/>
        <v>0</v>
      </c>
      <c r="U351" s="605">
        <f t="shared" si="86"/>
        <v>1</v>
      </c>
      <c r="V351" s="292">
        <f t="shared" si="87"/>
        <v>1</v>
      </c>
    </row>
    <row r="352" spans="1:22" x14ac:dyDescent="0.2">
      <c r="A352" s="629">
        <v>345</v>
      </c>
      <c r="B352" s="417">
        <f t="shared" si="95"/>
        <v>45637</v>
      </c>
      <c r="C352" s="418">
        <f t="shared" si="88"/>
        <v>45637</v>
      </c>
      <c r="D352" s="412">
        <f t="shared" si="89"/>
        <v>3</v>
      </c>
      <c r="E352" s="140">
        <f t="shared" si="80"/>
        <v>8.4</v>
      </c>
      <c r="F352" s="413"/>
      <c r="G352" s="414" t="str">
        <f t="shared" si="90"/>
        <v xml:space="preserve">   Arbeitstag</v>
      </c>
      <c r="H352" s="97"/>
      <c r="I352" s="108"/>
      <c r="J352" s="97"/>
      <c r="K352" s="443"/>
      <c r="L352" s="144">
        <f t="shared" si="81"/>
        <v>0</v>
      </c>
      <c r="M352" s="140">
        <f t="shared" si="91"/>
        <v>80.400000000000006</v>
      </c>
      <c r="N352" s="48">
        <f t="shared" si="82"/>
        <v>1</v>
      </c>
      <c r="O352" s="598">
        <f t="shared" si="92"/>
        <v>0</v>
      </c>
      <c r="P352" s="598">
        <f t="shared" si="83"/>
        <v>0</v>
      </c>
      <c r="Q352" s="612">
        <f t="shared" si="84"/>
        <v>8.4</v>
      </c>
      <c r="R352" s="612">
        <f t="shared" si="93"/>
        <v>8.4</v>
      </c>
      <c r="S352" s="604">
        <f t="shared" si="94"/>
        <v>0</v>
      </c>
      <c r="T352" s="415">
        <f t="shared" si="85"/>
        <v>0</v>
      </c>
      <c r="U352" s="605">
        <f t="shared" si="86"/>
        <v>1</v>
      </c>
      <c r="V352" s="292">
        <f t="shared" si="87"/>
        <v>1</v>
      </c>
    </row>
    <row r="353" spans="1:22" x14ac:dyDescent="0.2">
      <c r="A353" s="629">
        <v>346</v>
      </c>
      <c r="B353" s="417">
        <f t="shared" si="95"/>
        <v>45638</v>
      </c>
      <c r="C353" s="418">
        <f t="shared" si="88"/>
        <v>45638</v>
      </c>
      <c r="D353" s="412">
        <f t="shared" si="89"/>
        <v>4</v>
      </c>
      <c r="E353" s="140">
        <f t="shared" si="80"/>
        <v>8.4</v>
      </c>
      <c r="F353" s="413"/>
      <c r="G353" s="414" t="str">
        <f t="shared" si="90"/>
        <v xml:space="preserve">   Arbeitstag</v>
      </c>
      <c r="H353" s="97"/>
      <c r="I353" s="108"/>
      <c r="J353" s="97"/>
      <c r="K353" s="443"/>
      <c r="L353" s="144">
        <f t="shared" si="81"/>
        <v>0</v>
      </c>
      <c r="M353" s="140">
        <f t="shared" si="91"/>
        <v>80.400000000000006</v>
      </c>
      <c r="N353" s="48">
        <f t="shared" si="82"/>
        <v>1</v>
      </c>
      <c r="O353" s="598">
        <f t="shared" si="92"/>
        <v>0</v>
      </c>
      <c r="P353" s="598">
        <f t="shared" si="83"/>
        <v>0</v>
      </c>
      <c r="Q353" s="612">
        <f t="shared" si="84"/>
        <v>8.4</v>
      </c>
      <c r="R353" s="612">
        <f t="shared" si="93"/>
        <v>8.4</v>
      </c>
      <c r="S353" s="604">
        <f t="shared" si="94"/>
        <v>0</v>
      </c>
      <c r="T353" s="415">
        <f t="shared" si="85"/>
        <v>0</v>
      </c>
      <c r="U353" s="605">
        <f t="shared" si="86"/>
        <v>1</v>
      </c>
      <c r="V353" s="292">
        <f t="shared" si="87"/>
        <v>1</v>
      </c>
    </row>
    <row r="354" spans="1:22" x14ac:dyDescent="0.2">
      <c r="A354" s="629">
        <v>347</v>
      </c>
      <c r="B354" s="417">
        <f t="shared" si="95"/>
        <v>45639</v>
      </c>
      <c r="C354" s="418">
        <f t="shared" si="88"/>
        <v>45639</v>
      </c>
      <c r="D354" s="412">
        <f t="shared" si="89"/>
        <v>5</v>
      </c>
      <c r="E354" s="140">
        <f t="shared" si="80"/>
        <v>8.4</v>
      </c>
      <c r="F354" s="413"/>
      <c r="G354" s="414" t="str">
        <f t="shared" si="90"/>
        <v xml:space="preserve">   Arbeitstag</v>
      </c>
      <c r="H354" s="97"/>
      <c r="I354" s="108"/>
      <c r="J354" s="97"/>
      <c r="K354" s="443"/>
      <c r="L354" s="144">
        <f t="shared" si="81"/>
        <v>0</v>
      </c>
      <c r="M354" s="140">
        <f t="shared" si="91"/>
        <v>80.400000000000006</v>
      </c>
      <c r="N354" s="48">
        <f t="shared" si="82"/>
        <v>1</v>
      </c>
      <c r="O354" s="598">
        <f t="shared" si="92"/>
        <v>0</v>
      </c>
      <c r="P354" s="598">
        <f t="shared" si="83"/>
        <v>0</v>
      </c>
      <c r="Q354" s="612">
        <f t="shared" si="84"/>
        <v>8.4</v>
      </c>
      <c r="R354" s="612">
        <f t="shared" si="93"/>
        <v>8.4</v>
      </c>
      <c r="S354" s="604">
        <f t="shared" si="94"/>
        <v>0</v>
      </c>
      <c r="T354" s="415">
        <f t="shared" si="85"/>
        <v>0</v>
      </c>
      <c r="U354" s="605">
        <f t="shared" si="86"/>
        <v>1</v>
      </c>
      <c r="V354" s="292">
        <f t="shared" si="87"/>
        <v>1</v>
      </c>
    </row>
    <row r="355" spans="1:22" x14ac:dyDescent="0.2">
      <c r="A355" s="629">
        <v>348</v>
      </c>
      <c r="B355" s="417">
        <f t="shared" si="95"/>
        <v>45640</v>
      </c>
      <c r="C355" s="418">
        <f t="shared" si="88"/>
        <v>45640</v>
      </c>
      <c r="D355" s="412">
        <f t="shared" si="89"/>
        <v>6</v>
      </c>
      <c r="E355" s="140">
        <f t="shared" si="80"/>
        <v>0</v>
      </c>
      <c r="F355" s="413"/>
      <c r="G355" s="414" t="str">
        <f t="shared" si="90"/>
        <v xml:space="preserve">   Wochenende</v>
      </c>
      <c r="H355" s="97"/>
      <c r="I355" s="108"/>
      <c r="J355" s="97"/>
      <c r="K355" s="443"/>
      <c r="L355" s="144">
        <f t="shared" si="81"/>
        <v>0</v>
      </c>
      <c r="M355" s="140">
        <f t="shared" si="91"/>
        <v>80.400000000000006</v>
      </c>
      <c r="N355" s="48">
        <f t="shared" si="82"/>
        <v>1</v>
      </c>
      <c r="O355" s="598">
        <f t="shared" si="92"/>
        <v>0</v>
      </c>
      <c r="P355" s="598">
        <f t="shared" si="83"/>
        <v>0</v>
      </c>
      <c r="Q355" s="612">
        <f t="shared" si="84"/>
        <v>0</v>
      </c>
      <c r="R355" s="612">
        <f t="shared" si="93"/>
        <v>0</v>
      </c>
      <c r="S355" s="604">
        <f t="shared" si="94"/>
        <v>1</v>
      </c>
      <c r="T355" s="415">
        <f t="shared" si="85"/>
        <v>0</v>
      </c>
      <c r="U355" s="605">
        <f t="shared" si="86"/>
        <v>1</v>
      </c>
      <c r="V355" s="292">
        <f t="shared" si="87"/>
        <v>1</v>
      </c>
    </row>
    <row r="356" spans="1:22" x14ac:dyDescent="0.2">
      <c r="A356" s="629">
        <v>349</v>
      </c>
      <c r="B356" s="417">
        <f t="shared" si="95"/>
        <v>45641</v>
      </c>
      <c r="C356" s="418">
        <f t="shared" si="88"/>
        <v>45641</v>
      </c>
      <c r="D356" s="412">
        <f t="shared" si="89"/>
        <v>7</v>
      </c>
      <c r="E356" s="140">
        <f t="shared" si="80"/>
        <v>0</v>
      </c>
      <c r="F356" s="413"/>
      <c r="G356" s="414" t="str">
        <f t="shared" si="90"/>
        <v xml:space="preserve">   Wochenende</v>
      </c>
      <c r="H356" s="97"/>
      <c r="I356" s="108"/>
      <c r="J356" s="97"/>
      <c r="K356" s="443"/>
      <c r="L356" s="144">
        <f t="shared" si="81"/>
        <v>0</v>
      </c>
      <c r="M356" s="140">
        <f t="shared" si="91"/>
        <v>80.400000000000006</v>
      </c>
      <c r="N356" s="48">
        <f t="shared" si="82"/>
        <v>1</v>
      </c>
      <c r="O356" s="598">
        <f t="shared" si="92"/>
        <v>0</v>
      </c>
      <c r="P356" s="598">
        <f t="shared" si="83"/>
        <v>0</v>
      </c>
      <c r="Q356" s="612">
        <f t="shared" si="84"/>
        <v>0</v>
      </c>
      <c r="R356" s="612">
        <f t="shared" si="93"/>
        <v>0</v>
      </c>
      <c r="S356" s="604">
        <f t="shared" si="94"/>
        <v>1</v>
      </c>
      <c r="T356" s="415">
        <f t="shared" si="85"/>
        <v>0</v>
      </c>
      <c r="U356" s="605">
        <f t="shared" si="86"/>
        <v>1</v>
      </c>
      <c r="V356" s="292">
        <f t="shared" si="87"/>
        <v>1</v>
      </c>
    </row>
    <row r="357" spans="1:22" x14ac:dyDescent="0.2">
      <c r="A357" s="629">
        <v>350</v>
      </c>
      <c r="B357" s="417">
        <f t="shared" si="95"/>
        <v>45642</v>
      </c>
      <c r="C357" s="418">
        <f t="shared" si="88"/>
        <v>45642</v>
      </c>
      <c r="D357" s="412">
        <f t="shared" si="89"/>
        <v>1</v>
      </c>
      <c r="E357" s="140">
        <f t="shared" si="80"/>
        <v>8.4</v>
      </c>
      <c r="F357" s="413"/>
      <c r="G357" s="414" t="str">
        <f t="shared" si="90"/>
        <v xml:space="preserve">   Arbeitstag</v>
      </c>
      <c r="H357" s="97"/>
      <c r="I357" s="108"/>
      <c r="J357" s="97"/>
      <c r="K357" s="443"/>
      <c r="L357" s="144">
        <f t="shared" si="81"/>
        <v>0</v>
      </c>
      <c r="M357" s="140">
        <f t="shared" si="91"/>
        <v>80.400000000000006</v>
      </c>
      <c r="N357" s="48">
        <f t="shared" si="82"/>
        <v>1</v>
      </c>
      <c r="O357" s="598">
        <f t="shared" si="92"/>
        <v>0</v>
      </c>
      <c r="P357" s="598">
        <f t="shared" si="83"/>
        <v>0</v>
      </c>
      <c r="Q357" s="612">
        <f t="shared" si="84"/>
        <v>8.4</v>
      </c>
      <c r="R357" s="612">
        <f t="shared" si="93"/>
        <v>8.4</v>
      </c>
      <c r="S357" s="604">
        <f t="shared" si="94"/>
        <v>0</v>
      </c>
      <c r="T357" s="415">
        <f t="shared" si="85"/>
        <v>0</v>
      </c>
      <c r="U357" s="605">
        <f t="shared" si="86"/>
        <v>1</v>
      </c>
      <c r="V357" s="292">
        <f t="shared" si="87"/>
        <v>1</v>
      </c>
    </row>
    <row r="358" spans="1:22" x14ac:dyDescent="0.2">
      <c r="A358" s="629">
        <v>351</v>
      </c>
      <c r="B358" s="417">
        <f t="shared" si="95"/>
        <v>45643</v>
      </c>
      <c r="C358" s="418">
        <f t="shared" si="88"/>
        <v>45643</v>
      </c>
      <c r="D358" s="412">
        <f t="shared" si="89"/>
        <v>2</v>
      </c>
      <c r="E358" s="140">
        <f t="shared" si="80"/>
        <v>8.4</v>
      </c>
      <c r="F358" s="413"/>
      <c r="G358" s="414" t="str">
        <f t="shared" si="90"/>
        <v xml:space="preserve">   Arbeitstag</v>
      </c>
      <c r="H358" s="97"/>
      <c r="I358" s="108"/>
      <c r="J358" s="97"/>
      <c r="K358" s="443"/>
      <c r="L358" s="144">
        <f t="shared" si="81"/>
        <v>0</v>
      </c>
      <c r="M358" s="140">
        <f t="shared" si="91"/>
        <v>80.400000000000006</v>
      </c>
      <c r="N358" s="48">
        <f t="shared" si="82"/>
        <v>1</v>
      </c>
      <c r="O358" s="598">
        <f t="shared" si="92"/>
        <v>0</v>
      </c>
      <c r="P358" s="598">
        <f t="shared" si="83"/>
        <v>0</v>
      </c>
      <c r="Q358" s="612">
        <f t="shared" si="84"/>
        <v>8.4</v>
      </c>
      <c r="R358" s="612">
        <f t="shared" si="93"/>
        <v>8.4</v>
      </c>
      <c r="S358" s="604">
        <f t="shared" si="94"/>
        <v>0</v>
      </c>
      <c r="T358" s="415">
        <f t="shared" si="85"/>
        <v>0</v>
      </c>
      <c r="U358" s="605">
        <f t="shared" si="86"/>
        <v>1</v>
      </c>
      <c r="V358" s="292">
        <f t="shared" si="87"/>
        <v>1</v>
      </c>
    </row>
    <row r="359" spans="1:22" x14ac:dyDescent="0.2">
      <c r="A359" s="629">
        <v>352</v>
      </c>
      <c r="B359" s="417">
        <f t="shared" si="95"/>
        <v>45644</v>
      </c>
      <c r="C359" s="418">
        <f t="shared" si="88"/>
        <v>45644</v>
      </c>
      <c r="D359" s="412">
        <f t="shared" si="89"/>
        <v>3</v>
      </c>
      <c r="E359" s="140">
        <f t="shared" si="80"/>
        <v>8.4</v>
      </c>
      <c r="F359" s="413"/>
      <c r="G359" s="414" t="str">
        <f t="shared" si="90"/>
        <v xml:space="preserve">   Arbeitstag</v>
      </c>
      <c r="H359" s="97"/>
      <c r="I359" s="108"/>
      <c r="J359" s="97"/>
      <c r="K359" s="443"/>
      <c r="L359" s="144">
        <f t="shared" si="81"/>
        <v>0</v>
      </c>
      <c r="M359" s="140">
        <f t="shared" si="91"/>
        <v>80.400000000000006</v>
      </c>
      <c r="N359" s="48">
        <f t="shared" si="82"/>
        <v>1</v>
      </c>
      <c r="O359" s="598">
        <f t="shared" si="92"/>
        <v>0</v>
      </c>
      <c r="P359" s="598">
        <f t="shared" si="83"/>
        <v>0</v>
      </c>
      <c r="Q359" s="612">
        <f t="shared" si="84"/>
        <v>8.4</v>
      </c>
      <c r="R359" s="612">
        <f t="shared" si="93"/>
        <v>8.4</v>
      </c>
      <c r="S359" s="604">
        <f t="shared" si="94"/>
        <v>0</v>
      </c>
      <c r="T359" s="415">
        <f t="shared" si="85"/>
        <v>0</v>
      </c>
      <c r="U359" s="605">
        <f t="shared" si="86"/>
        <v>1</v>
      </c>
      <c r="V359" s="292">
        <f t="shared" si="87"/>
        <v>1</v>
      </c>
    </row>
    <row r="360" spans="1:22" x14ac:dyDescent="0.2">
      <c r="A360" s="629">
        <v>353</v>
      </c>
      <c r="B360" s="417">
        <f t="shared" si="95"/>
        <v>45645</v>
      </c>
      <c r="C360" s="418">
        <f t="shared" si="88"/>
        <v>45645</v>
      </c>
      <c r="D360" s="412">
        <f t="shared" si="89"/>
        <v>4</v>
      </c>
      <c r="E360" s="140">
        <f t="shared" si="80"/>
        <v>8.4</v>
      </c>
      <c r="F360" s="413"/>
      <c r="G360" s="414" t="str">
        <f t="shared" si="90"/>
        <v xml:space="preserve">   Arbeitstag</v>
      </c>
      <c r="H360" s="97"/>
      <c r="I360" s="108"/>
      <c r="J360" s="97"/>
      <c r="K360" s="443"/>
      <c r="L360" s="144">
        <f t="shared" si="81"/>
        <v>0</v>
      </c>
      <c r="M360" s="140">
        <f t="shared" si="91"/>
        <v>80.400000000000006</v>
      </c>
      <c r="N360" s="48">
        <f t="shared" si="82"/>
        <v>1</v>
      </c>
      <c r="O360" s="598">
        <f t="shared" si="92"/>
        <v>0</v>
      </c>
      <c r="P360" s="598">
        <f t="shared" si="83"/>
        <v>0</v>
      </c>
      <c r="Q360" s="612">
        <f t="shared" si="84"/>
        <v>8.4</v>
      </c>
      <c r="R360" s="612">
        <f t="shared" si="93"/>
        <v>8.4</v>
      </c>
      <c r="S360" s="604">
        <f t="shared" si="94"/>
        <v>0</v>
      </c>
      <c r="T360" s="415">
        <f t="shared" si="85"/>
        <v>0</v>
      </c>
      <c r="U360" s="605">
        <f t="shared" si="86"/>
        <v>1</v>
      </c>
      <c r="V360" s="292">
        <f t="shared" si="87"/>
        <v>1</v>
      </c>
    </row>
    <row r="361" spans="1:22" x14ac:dyDescent="0.2">
      <c r="A361" s="629">
        <v>354</v>
      </c>
      <c r="B361" s="417">
        <f t="shared" si="95"/>
        <v>45646</v>
      </c>
      <c r="C361" s="418">
        <f t="shared" si="88"/>
        <v>45646</v>
      </c>
      <c r="D361" s="412">
        <f t="shared" si="89"/>
        <v>5</v>
      </c>
      <c r="E361" s="140">
        <f t="shared" si="80"/>
        <v>8.4</v>
      </c>
      <c r="F361" s="413"/>
      <c r="G361" s="414" t="str">
        <f t="shared" si="90"/>
        <v xml:space="preserve">   Arbeitstag</v>
      </c>
      <c r="H361" s="97"/>
      <c r="I361" s="108"/>
      <c r="J361" s="97"/>
      <c r="K361" s="443"/>
      <c r="L361" s="144">
        <f t="shared" si="81"/>
        <v>0</v>
      </c>
      <c r="M361" s="140">
        <f t="shared" si="91"/>
        <v>80.400000000000006</v>
      </c>
      <c r="N361" s="48">
        <f t="shared" si="82"/>
        <v>1</v>
      </c>
      <c r="O361" s="598">
        <f t="shared" si="92"/>
        <v>0</v>
      </c>
      <c r="P361" s="598">
        <f t="shared" si="83"/>
        <v>0</v>
      </c>
      <c r="Q361" s="612">
        <f t="shared" si="84"/>
        <v>8.4</v>
      </c>
      <c r="R361" s="612">
        <f t="shared" si="93"/>
        <v>8.4</v>
      </c>
      <c r="S361" s="604">
        <f t="shared" si="94"/>
        <v>0</v>
      </c>
      <c r="T361" s="415">
        <f t="shared" si="85"/>
        <v>0</v>
      </c>
      <c r="U361" s="605">
        <f t="shared" si="86"/>
        <v>1</v>
      </c>
      <c r="V361" s="292">
        <f t="shared" si="87"/>
        <v>1</v>
      </c>
    </row>
    <row r="362" spans="1:22" x14ac:dyDescent="0.2">
      <c r="A362" s="629">
        <v>355</v>
      </c>
      <c r="B362" s="417">
        <f t="shared" si="95"/>
        <v>45647</v>
      </c>
      <c r="C362" s="418">
        <f t="shared" si="88"/>
        <v>45647</v>
      </c>
      <c r="D362" s="412">
        <f t="shared" si="89"/>
        <v>6</v>
      </c>
      <c r="E362" s="140">
        <f t="shared" si="80"/>
        <v>0</v>
      </c>
      <c r="F362" s="413"/>
      <c r="G362" s="414" t="str">
        <f t="shared" si="90"/>
        <v xml:space="preserve">   Wochenende</v>
      </c>
      <c r="H362" s="97"/>
      <c r="I362" s="108"/>
      <c r="J362" s="97"/>
      <c r="K362" s="443"/>
      <c r="L362" s="144">
        <f t="shared" si="81"/>
        <v>0</v>
      </c>
      <c r="M362" s="140">
        <f t="shared" si="91"/>
        <v>80.400000000000006</v>
      </c>
      <c r="N362" s="48">
        <f t="shared" si="82"/>
        <v>1</v>
      </c>
      <c r="O362" s="598">
        <f t="shared" si="92"/>
        <v>0</v>
      </c>
      <c r="P362" s="598">
        <f t="shared" si="83"/>
        <v>0</v>
      </c>
      <c r="Q362" s="612">
        <f t="shared" si="84"/>
        <v>0</v>
      </c>
      <c r="R362" s="612">
        <f t="shared" si="93"/>
        <v>0</v>
      </c>
      <c r="S362" s="604">
        <f t="shared" si="94"/>
        <v>1</v>
      </c>
      <c r="T362" s="415">
        <f t="shared" si="85"/>
        <v>0</v>
      </c>
      <c r="U362" s="605">
        <f t="shared" si="86"/>
        <v>1</v>
      </c>
      <c r="V362" s="292">
        <f t="shared" si="87"/>
        <v>1</v>
      </c>
    </row>
    <row r="363" spans="1:22" x14ac:dyDescent="0.2">
      <c r="A363" s="629">
        <v>356</v>
      </c>
      <c r="B363" s="417">
        <f t="shared" si="95"/>
        <v>45648</v>
      </c>
      <c r="C363" s="418">
        <f t="shared" si="88"/>
        <v>45648</v>
      </c>
      <c r="D363" s="412">
        <f t="shared" si="89"/>
        <v>7</v>
      </c>
      <c r="E363" s="140">
        <f t="shared" si="80"/>
        <v>0</v>
      </c>
      <c r="F363" s="413"/>
      <c r="G363" s="414" t="str">
        <f t="shared" si="90"/>
        <v xml:space="preserve">   Wochenende</v>
      </c>
      <c r="H363" s="97"/>
      <c r="I363" s="108"/>
      <c r="J363" s="97"/>
      <c r="K363" s="443"/>
      <c r="L363" s="144">
        <f t="shared" si="81"/>
        <v>0</v>
      </c>
      <c r="M363" s="140">
        <f t="shared" si="91"/>
        <v>80.400000000000006</v>
      </c>
      <c r="N363" s="48">
        <f t="shared" si="82"/>
        <v>1</v>
      </c>
      <c r="O363" s="598">
        <f t="shared" si="92"/>
        <v>0</v>
      </c>
      <c r="P363" s="598">
        <f t="shared" si="83"/>
        <v>0</v>
      </c>
      <c r="Q363" s="612">
        <f t="shared" si="84"/>
        <v>0</v>
      </c>
      <c r="R363" s="612">
        <f t="shared" si="93"/>
        <v>0</v>
      </c>
      <c r="S363" s="604">
        <f t="shared" si="94"/>
        <v>1</v>
      </c>
      <c r="T363" s="415">
        <f t="shared" si="85"/>
        <v>0</v>
      </c>
      <c r="U363" s="605">
        <f t="shared" si="86"/>
        <v>1</v>
      </c>
      <c r="V363" s="292">
        <f t="shared" si="87"/>
        <v>1</v>
      </c>
    </row>
    <row r="364" spans="1:22" x14ac:dyDescent="0.2">
      <c r="A364" s="629">
        <v>357</v>
      </c>
      <c r="B364" s="417">
        <f t="shared" si="95"/>
        <v>45649</v>
      </c>
      <c r="C364" s="418">
        <f t="shared" si="88"/>
        <v>45649</v>
      </c>
      <c r="D364" s="412">
        <f t="shared" si="89"/>
        <v>1</v>
      </c>
      <c r="E364" s="140">
        <f t="shared" si="80"/>
        <v>8.4</v>
      </c>
      <c r="F364" s="413"/>
      <c r="G364" s="414" t="str">
        <f t="shared" si="90"/>
        <v xml:space="preserve">   Arbeitstag</v>
      </c>
      <c r="H364" s="97"/>
      <c r="I364" s="108"/>
      <c r="J364" s="97"/>
      <c r="K364" s="443"/>
      <c r="L364" s="144">
        <f t="shared" si="81"/>
        <v>0</v>
      </c>
      <c r="M364" s="140">
        <f t="shared" si="91"/>
        <v>80.400000000000006</v>
      </c>
      <c r="N364" s="48">
        <f t="shared" si="82"/>
        <v>1</v>
      </c>
      <c r="O364" s="598">
        <f t="shared" si="92"/>
        <v>0</v>
      </c>
      <c r="P364" s="598">
        <f t="shared" si="83"/>
        <v>0</v>
      </c>
      <c r="Q364" s="612">
        <f t="shared" si="84"/>
        <v>8.4</v>
      </c>
      <c r="R364" s="612">
        <f t="shared" si="93"/>
        <v>8.4</v>
      </c>
      <c r="S364" s="604">
        <f t="shared" si="94"/>
        <v>0</v>
      </c>
      <c r="T364" s="415">
        <f t="shared" si="85"/>
        <v>0</v>
      </c>
      <c r="U364" s="605">
        <f t="shared" si="86"/>
        <v>1</v>
      </c>
      <c r="V364" s="292">
        <f t="shared" si="87"/>
        <v>1</v>
      </c>
    </row>
    <row r="365" spans="1:22" x14ac:dyDescent="0.2">
      <c r="A365" s="629">
        <v>358</v>
      </c>
      <c r="B365" s="417">
        <f t="shared" si="95"/>
        <v>45650</v>
      </c>
      <c r="C365" s="418">
        <f t="shared" si="88"/>
        <v>45650</v>
      </c>
      <c r="D365" s="412">
        <f t="shared" si="89"/>
        <v>2</v>
      </c>
      <c r="E365" s="140">
        <f t="shared" si="80"/>
        <v>4.2</v>
      </c>
      <c r="F365" s="413">
        <v>4.2</v>
      </c>
      <c r="G365" s="414" t="str">
        <f t="shared" si="90"/>
        <v>Heiligabend</v>
      </c>
      <c r="H365" s="97" t="s">
        <v>420</v>
      </c>
      <c r="I365" s="108"/>
      <c r="J365" s="97"/>
      <c r="K365" s="443"/>
      <c r="L365" s="144">
        <f t="shared" si="81"/>
        <v>4.2</v>
      </c>
      <c r="M365" s="140">
        <f t="shared" si="91"/>
        <v>84.600000000000009</v>
      </c>
      <c r="N365" s="48">
        <f t="shared" si="82"/>
        <v>1</v>
      </c>
      <c r="O365" s="598">
        <f t="shared" si="92"/>
        <v>4.2</v>
      </c>
      <c r="P365" s="598">
        <f t="shared" si="83"/>
        <v>-4.2</v>
      </c>
      <c r="Q365" s="612">
        <f t="shared" si="84"/>
        <v>8.4</v>
      </c>
      <c r="R365" s="612">
        <f t="shared" si="93"/>
        <v>4.2</v>
      </c>
      <c r="S365" s="604">
        <f t="shared" si="94"/>
        <v>0</v>
      </c>
      <c r="T365" s="415">
        <f t="shared" si="85"/>
        <v>0</v>
      </c>
      <c r="U365" s="605">
        <f t="shared" si="86"/>
        <v>1</v>
      </c>
      <c r="V365" s="292">
        <f t="shared" si="87"/>
        <v>1</v>
      </c>
    </row>
    <row r="366" spans="1:22" x14ac:dyDescent="0.2">
      <c r="A366" s="629">
        <v>359</v>
      </c>
      <c r="B366" s="417">
        <f t="shared" si="95"/>
        <v>45651</v>
      </c>
      <c r="C366" s="418">
        <f t="shared" si="88"/>
        <v>45651</v>
      </c>
      <c r="D366" s="412">
        <f t="shared" si="89"/>
        <v>3</v>
      </c>
      <c r="E366" s="140">
        <f t="shared" si="80"/>
        <v>0</v>
      </c>
      <c r="F366" s="413">
        <v>0</v>
      </c>
      <c r="G366" s="414" t="str">
        <f t="shared" si="90"/>
        <v>Weihnachten</v>
      </c>
      <c r="H366" s="97" t="s">
        <v>421</v>
      </c>
      <c r="I366" s="108"/>
      <c r="J366" s="97"/>
      <c r="K366" s="443"/>
      <c r="L366" s="144">
        <f t="shared" si="81"/>
        <v>8.4</v>
      </c>
      <c r="M366" s="140">
        <f t="shared" si="91"/>
        <v>93.000000000000014</v>
      </c>
      <c r="N366" s="48">
        <f t="shared" si="82"/>
        <v>1</v>
      </c>
      <c r="O366" s="598">
        <f t="shared" si="92"/>
        <v>8.4</v>
      </c>
      <c r="P366" s="598">
        <f t="shared" si="83"/>
        <v>0</v>
      </c>
      <c r="Q366" s="612">
        <f t="shared" si="84"/>
        <v>8.4</v>
      </c>
      <c r="R366" s="612">
        <f t="shared" si="93"/>
        <v>0</v>
      </c>
      <c r="S366" s="604">
        <f t="shared" si="94"/>
        <v>1</v>
      </c>
      <c r="T366" s="415">
        <f t="shared" si="85"/>
        <v>0</v>
      </c>
      <c r="U366" s="605">
        <f t="shared" si="86"/>
        <v>1</v>
      </c>
      <c r="V366" s="292">
        <f t="shared" si="87"/>
        <v>1</v>
      </c>
    </row>
    <row r="367" spans="1:22" x14ac:dyDescent="0.2">
      <c r="A367" s="629">
        <v>360</v>
      </c>
      <c r="B367" s="417">
        <f t="shared" si="95"/>
        <v>45652</v>
      </c>
      <c r="C367" s="418">
        <f t="shared" si="88"/>
        <v>45652</v>
      </c>
      <c r="D367" s="412">
        <f t="shared" si="89"/>
        <v>4</v>
      </c>
      <c r="E367" s="140">
        <f t="shared" si="80"/>
        <v>0</v>
      </c>
      <c r="F367" s="413">
        <v>0</v>
      </c>
      <c r="G367" s="414" t="str">
        <f t="shared" si="90"/>
        <v>Stephanstag</v>
      </c>
      <c r="H367" s="97" t="s">
        <v>422</v>
      </c>
      <c r="I367" s="108"/>
      <c r="J367" s="97"/>
      <c r="K367" s="443"/>
      <c r="L367" s="144">
        <f t="shared" si="81"/>
        <v>8.4</v>
      </c>
      <c r="M367" s="140">
        <f t="shared" si="91"/>
        <v>101.40000000000002</v>
      </c>
      <c r="N367" s="48">
        <f t="shared" si="82"/>
        <v>1</v>
      </c>
      <c r="O367" s="598">
        <f t="shared" si="92"/>
        <v>8.4</v>
      </c>
      <c r="P367" s="598">
        <f t="shared" si="83"/>
        <v>0</v>
      </c>
      <c r="Q367" s="612">
        <f t="shared" si="84"/>
        <v>8.4</v>
      </c>
      <c r="R367" s="612">
        <f t="shared" si="93"/>
        <v>0</v>
      </c>
      <c r="S367" s="604">
        <f t="shared" si="94"/>
        <v>1</v>
      </c>
      <c r="T367" s="415">
        <f t="shared" si="85"/>
        <v>0</v>
      </c>
      <c r="U367" s="605">
        <f t="shared" si="86"/>
        <v>1</v>
      </c>
      <c r="V367" s="292">
        <f t="shared" si="87"/>
        <v>1</v>
      </c>
    </row>
    <row r="368" spans="1:22" x14ac:dyDescent="0.2">
      <c r="A368" s="629">
        <v>361</v>
      </c>
      <c r="B368" s="417">
        <f t="shared" si="95"/>
        <v>45653</v>
      </c>
      <c r="C368" s="418">
        <f t="shared" si="88"/>
        <v>45653</v>
      </c>
      <c r="D368" s="412">
        <f t="shared" si="89"/>
        <v>5</v>
      </c>
      <c r="E368" s="140">
        <f t="shared" si="80"/>
        <v>8.4</v>
      </c>
      <c r="F368" s="413"/>
      <c r="G368" s="414" t="str">
        <f t="shared" si="90"/>
        <v xml:space="preserve">   Arbeitstag</v>
      </c>
      <c r="H368" s="97"/>
      <c r="I368" s="108"/>
      <c r="J368" s="97"/>
      <c r="K368" s="443"/>
      <c r="L368" s="144">
        <f t="shared" si="81"/>
        <v>0</v>
      </c>
      <c r="M368" s="140">
        <f t="shared" si="91"/>
        <v>101.40000000000002</v>
      </c>
      <c r="N368" s="48">
        <f t="shared" si="82"/>
        <v>1</v>
      </c>
      <c r="O368" s="598">
        <f t="shared" si="92"/>
        <v>0</v>
      </c>
      <c r="P368" s="598">
        <f t="shared" si="83"/>
        <v>0</v>
      </c>
      <c r="Q368" s="612">
        <f t="shared" si="84"/>
        <v>8.4</v>
      </c>
      <c r="R368" s="612">
        <f t="shared" si="93"/>
        <v>8.4</v>
      </c>
      <c r="S368" s="604">
        <f t="shared" si="94"/>
        <v>0</v>
      </c>
      <c r="T368" s="415">
        <f t="shared" si="85"/>
        <v>0</v>
      </c>
      <c r="U368" s="605">
        <f t="shared" si="86"/>
        <v>1</v>
      </c>
      <c r="V368" s="292">
        <f t="shared" si="87"/>
        <v>1</v>
      </c>
    </row>
    <row r="369" spans="1:22" x14ac:dyDescent="0.2">
      <c r="A369" s="629">
        <v>362</v>
      </c>
      <c r="B369" s="417">
        <f t="shared" si="95"/>
        <v>45654</v>
      </c>
      <c r="C369" s="418">
        <f t="shared" si="88"/>
        <v>45654</v>
      </c>
      <c r="D369" s="412">
        <f t="shared" si="89"/>
        <v>6</v>
      </c>
      <c r="E369" s="140">
        <f t="shared" si="80"/>
        <v>0</v>
      </c>
      <c r="F369" s="413"/>
      <c r="G369" s="414" t="str">
        <f t="shared" si="90"/>
        <v xml:space="preserve">   Wochenende</v>
      </c>
      <c r="H369" s="97"/>
      <c r="I369" s="108"/>
      <c r="J369" s="97"/>
      <c r="K369" s="443"/>
      <c r="L369" s="144">
        <f t="shared" si="81"/>
        <v>0</v>
      </c>
      <c r="M369" s="140">
        <f t="shared" si="91"/>
        <v>101.40000000000002</v>
      </c>
      <c r="N369" s="48">
        <f t="shared" si="82"/>
        <v>1</v>
      </c>
      <c r="O369" s="598">
        <f t="shared" si="92"/>
        <v>0</v>
      </c>
      <c r="P369" s="598">
        <f t="shared" si="83"/>
        <v>0</v>
      </c>
      <c r="Q369" s="612">
        <f t="shared" si="84"/>
        <v>0</v>
      </c>
      <c r="R369" s="612">
        <f t="shared" si="93"/>
        <v>0</v>
      </c>
      <c r="S369" s="604">
        <f t="shared" si="94"/>
        <v>1</v>
      </c>
      <c r="T369" s="415">
        <f t="shared" si="85"/>
        <v>0</v>
      </c>
      <c r="U369" s="605">
        <f t="shared" si="86"/>
        <v>1</v>
      </c>
      <c r="V369" s="292">
        <f t="shared" si="87"/>
        <v>1</v>
      </c>
    </row>
    <row r="370" spans="1:22" x14ac:dyDescent="0.2">
      <c r="A370" s="629">
        <v>363</v>
      </c>
      <c r="B370" s="417">
        <f t="shared" si="95"/>
        <v>45655</v>
      </c>
      <c r="C370" s="418">
        <f t="shared" si="88"/>
        <v>45655</v>
      </c>
      <c r="D370" s="412">
        <f t="shared" si="89"/>
        <v>7</v>
      </c>
      <c r="E370" s="140">
        <f t="shared" si="80"/>
        <v>0</v>
      </c>
      <c r="F370" s="413"/>
      <c r="G370" s="414" t="str">
        <f t="shared" si="90"/>
        <v xml:space="preserve">   Wochenende</v>
      </c>
      <c r="H370" s="97"/>
      <c r="I370" s="108"/>
      <c r="J370" s="97"/>
      <c r="K370" s="443"/>
      <c r="L370" s="144">
        <f t="shared" si="81"/>
        <v>0</v>
      </c>
      <c r="M370" s="140">
        <f t="shared" si="91"/>
        <v>101.40000000000002</v>
      </c>
      <c r="N370" s="48">
        <f t="shared" si="82"/>
        <v>1</v>
      </c>
      <c r="O370" s="598">
        <f t="shared" si="92"/>
        <v>0</v>
      </c>
      <c r="P370" s="598">
        <f t="shared" si="83"/>
        <v>0</v>
      </c>
      <c r="Q370" s="612">
        <f t="shared" si="84"/>
        <v>0</v>
      </c>
      <c r="R370" s="612">
        <f t="shared" si="93"/>
        <v>0</v>
      </c>
      <c r="S370" s="604">
        <f t="shared" si="94"/>
        <v>1</v>
      </c>
      <c r="T370" s="415">
        <f t="shared" si="85"/>
        <v>0</v>
      </c>
      <c r="U370" s="605">
        <f t="shared" si="86"/>
        <v>1</v>
      </c>
      <c r="V370" s="292">
        <f t="shared" si="87"/>
        <v>1</v>
      </c>
    </row>
    <row r="371" spans="1:22" x14ac:dyDescent="0.2">
      <c r="A371" s="629">
        <v>364</v>
      </c>
      <c r="B371" s="417">
        <f t="shared" si="95"/>
        <v>45656</v>
      </c>
      <c r="C371" s="418">
        <f t="shared" si="88"/>
        <v>45656</v>
      </c>
      <c r="D371" s="412">
        <f t="shared" si="89"/>
        <v>1</v>
      </c>
      <c r="E371" s="140">
        <f t="shared" si="80"/>
        <v>8.4</v>
      </c>
      <c r="F371" s="413"/>
      <c r="G371" s="414" t="str">
        <f t="shared" si="90"/>
        <v xml:space="preserve">   Arbeitstag</v>
      </c>
      <c r="H371" s="97"/>
      <c r="I371" s="108"/>
      <c r="J371" s="97"/>
      <c r="K371" s="443"/>
      <c r="L371" s="145">
        <f t="shared" si="81"/>
        <v>0</v>
      </c>
      <c r="M371" s="140">
        <f t="shared" si="91"/>
        <v>101.40000000000002</v>
      </c>
      <c r="N371" s="48">
        <f t="shared" si="82"/>
        <v>1</v>
      </c>
      <c r="O371" s="598">
        <f t="shared" si="92"/>
        <v>0</v>
      </c>
      <c r="P371" s="598">
        <f t="shared" si="83"/>
        <v>0</v>
      </c>
      <c r="Q371" s="612">
        <f t="shared" si="84"/>
        <v>8.4</v>
      </c>
      <c r="R371" s="612">
        <f t="shared" si="93"/>
        <v>8.4</v>
      </c>
      <c r="S371" s="604">
        <f t="shared" si="94"/>
        <v>0</v>
      </c>
      <c r="T371" s="415">
        <f t="shared" si="85"/>
        <v>0</v>
      </c>
      <c r="U371" s="605">
        <f t="shared" si="86"/>
        <v>1</v>
      </c>
      <c r="V371" s="292">
        <f t="shared" si="87"/>
        <v>1</v>
      </c>
    </row>
    <row r="372" spans="1:22" x14ac:dyDescent="0.2">
      <c r="A372" s="629">
        <v>365</v>
      </c>
      <c r="B372" s="615">
        <f t="shared" si="95"/>
        <v>45657</v>
      </c>
      <c r="C372" s="616">
        <f>B372</f>
        <v>45657</v>
      </c>
      <c r="D372" s="617">
        <f>WEEKDAY(B372,2)</f>
        <v>2</v>
      </c>
      <c r="E372" s="618">
        <f>IF(YEAR(B372)=F1,IF(G372="   Wochenende",0,IF(G372="   Arbeitstag",HT_NAZ,IF(ISBLANK(F372),HT_NAZ-T372,F372)))*(YEAR(B372)=F1),0)</f>
        <v>6</v>
      </c>
      <c r="F372" s="413">
        <v>6</v>
      </c>
      <c r="G372" s="619" t="str">
        <f>IF(ISBLANK(I372),IF(ISBLANK(H372),IF(D372&lt;6,"   Arbeitstag","   Wochenende"),H372),I372)</f>
        <v>Silvester</v>
      </c>
      <c r="H372" s="97" t="s">
        <v>423</v>
      </c>
      <c r="I372" s="108"/>
      <c r="J372" s="97"/>
      <c r="K372" s="443"/>
      <c r="L372" s="620">
        <f>((HT_NAZ-E372)*(D372&lt;6)+K372)*(YEAR(B372)=F1)</f>
        <v>2.4000000000000004</v>
      </c>
      <c r="M372" s="621">
        <f>(M371+L372)*(YEAR(B372)=F1)</f>
        <v>103.80000000000003</v>
      </c>
      <c r="N372" s="622">
        <f>IF(YEAR(B372)=F1,VLOOKUP(B372,BGhelp,2)/100,0)</f>
        <v>1</v>
      </c>
      <c r="O372" s="623">
        <f>ROUND(L372*N372,2)*(YEAR(B372)=F1)</f>
        <v>2.4</v>
      </c>
      <c r="P372" s="623">
        <f>(P371+O372)*(YEAR(B372)=F1)</f>
        <v>2.4</v>
      </c>
      <c r="Q372" s="624">
        <f>IF((YEAR(B372)=F1),INDEX(Raz,U372,D372+2),0)</f>
        <v>8.4</v>
      </c>
      <c r="R372" s="624">
        <f>IF((YEAR(B372)=F1),MIN(Q372,F372),0)</f>
        <v>6</v>
      </c>
      <c r="S372" s="625">
        <f>IF((YEAR(B372)=F1),OR(E372=0,D372&gt;5)*1,0)</f>
        <v>0</v>
      </c>
      <c r="T372" s="626">
        <f>IF((YEAR(B372)=F1),IF(AND(BezCode2=1,OR(G372=INDEX(LocFT,1,2),G372=INDEX(LocFT,2,2))),HT_NAZ/2,
IF(AND(BezCode2=2,G372=INDEX(LocFT,3,2)),HT_NAZ,0)),0)</f>
        <v>0</v>
      </c>
      <c r="U372" s="627">
        <f>IF((YEAR(B372)=F1),VLOOKUP(B372,BGhelp,3),0)</f>
        <v>1</v>
      </c>
      <c r="V372" s="292">
        <f t="shared" si="87"/>
        <v>1</v>
      </c>
    </row>
    <row r="373" spans="1:22" x14ac:dyDescent="0.2">
      <c r="U373" s="526"/>
    </row>
    <row r="374" spans="1:22" ht="15" x14ac:dyDescent="0.2">
      <c r="B374" s="628" t="s">
        <v>381</v>
      </c>
      <c r="U374" s="527"/>
    </row>
  </sheetData>
  <sheetProtection algorithmName="SHA-512" hashValue="mKJ13ZbTcBNWD1J7Ase8rVOghjdWr2/NHKKpbIRFqbrybx8sJ83gnrv8RARRLiu6dNbCAPF+BrXy4XcSVjrfWg==" saltValue="MbwRJ6/DxY1m7/gXLCJGsQ==" spinCount="100000" sheet="1" selectLockedCells="1"/>
  <mergeCells count="8">
    <mergeCell ref="Y1:Y4"/>
    <mergeCell ref="Z1:AB4"/>
    <mergeCell ref="J4:K4"/>
    <mergeCell ref="Q1:S1"/>
    <mergeCell ref="A1:A2"/>
    <mergeCell ref="B4:C4"/>
    <mergeCell ref="T1:X4"/>
    <mergeCell ref="A3:A5"/>
  </mergeCells>
  <phoneticPr fontId="39" type="noConversion"/>
  <conditionalFormatting sqref="B372:U372">
    <cfRule type="expression" dxfId="3" priority="4" stopIfTrue="1">
      <formula>(YEAR($B$372)&gt;SL_Jahr)</formula>
    </cfRule>
  </conditionalFormatting>
  <conditionalFormatting sqref="F7:F24">
    <cfRule type="expression" dxfId="2" priority="2" stopIfTrue="1">
      <formula>"F10&lt;&gt;""Arbeitstag"""</formula>
    </cfRule>
  </conditionalFormatting>
  <conditionalFormatting sqref="F25:F372">
    <cfRule type="expression" dxfId="1" priority="6" stopIfTrue="1">
      <formula>"F10&lt;&gt;""Arbeitstag"""</formula>
    </cfRule>
  </conditionalFormatting>
  <conditionalFormatting sqref="S372">
    <cfRule type="expression" dxfId="0" priority="1" stopIfTrue="1">
      <formula>(YEAR($B$372)&gt;SL_Jahr)</formula>
    </cfRule>
  </conditionalFormatting>
  <pageMargins left="0.22" right="0.22" top="0.24" bottom="0.35" header="0.22" footer="0.3"/>
  <pageSetup paperSize="9" scale="62" fitToHeight="2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20">
    <tabColor theme="1"/>
  </sheetPr>
  <dimension ref="A1:V139"/>
  <sheetViews>
    <sheetView showGridLines="0" zoomScale="80" zoomScaleNormal="80" workbookViewId="0">
      <selection activeCell="D55" sqref="D55"/>
    </sheetView>
  </sheetViews>
  <sheetFormatPr baseColWidth="10" defaultRowHeight="12.75" x14ac:dyDescent="0.2"/>
  <cols>
    <col min="1" max="1" width="4.42578125" customWidth="1"/>
    <col min="2" max="2" width="26.5703125" customWidth="1"/>
    <col min="3" max="3" width="4.42578125" customWidth="1"/>
    <col min="5" max="5" width="16.140625" customWidth="1"/>
  </cols>
  <sheetData>
    <row r="1" spans="1:22" ht="21" customHeight="1" x14ac:dyDescent="0.2">
      <c r="A1" s="151"/>
      <c r="B1" s="294" t="str">
        <f>Zerf_Version</f>
        <v>Version VSA 5.05</v>
      </c>
      <c r="C1" s="151"/>
      <c r="D1" s="151"/>
      <c r="E1" s="151"/>
      <c r="F1" s="151"/>
      <c r="G1" s="151"/>
      <c r="H1" s="151"/>
      <c r="I1" s="151"/>
      <c r="J1" s="151"/>
      <c r="K1" s="151"/>
      <c r="L1" s="151"/>
      <c r="M1" s="151"/>
      <c r="N1" s="151"/>
      <c r="O1" s="151"/>
      <c r="P1" s="151"/>
      <c r="Q1" s="151"/>
      <c r="R1" s="151"/>
    </row>
    <row r="2" spans="1:22" ht="15" x14ac:dyDescent="0.25">
      <c r="D2" s="858" t="s">
        <v>21</v>
      </c>
      <c r="E2" s="858"/>
      <c r="F2" s="345" t="s">
        <v>51</v>
      </c>
      <c r="G2" s="346" t="s">
        <v>22</v>
      </c>
      <c r="H2" s="346" t="s">
        <v>23</v>
      </c>
      <c r="I2" s="346" t="s">
        <v>24</v>
      </c>
      <c r="J2" s="346" t="s">
        <v>25</v>
      </c>
      <c r="K2" s="346" t="s">
        <v>26</v>
      </c>
      <c r="L2" s="346" t="s">
        <v>27</v>
      </c>
      <c r="M2" s="346" t="s">
        <v>28</v>
      </c>
      <c r="N2" s="346" t="s">
        <v>29</v>
      </c>
      <c r="O2" s="346" t="s">
        <v>30</v>
      </c>
      <c r="P2" s="346" t="s">
        <v>31</v>
      </c>
      <c r="Q2" s="346" t="s">
        <v>32</v>
      </c>
      <c r="R2" s="346" t="s">
        <v>33</v>
      </c>
    </row>
    <row r="3" spans="1:22" x14ac:dyDescent="0.2">
      <c r="B3" s="287" t="s">
        <v>52</v>
      </c>
      <c r="C3" s="288"/>
      <c r="D3" s="860" t="s">
        <v>116</v>
      </c>
      <c r="E3" s="861"/>
      <c r="F3" s="861"/>
      <c r="G3" s="861"/>
      <c r="H3" s="861"/>
      <c r="I3" s="861"/>
      <c r="J3" s="861"/>
      <c r="K3" s="861"/>
      <c r="L3" s="861"/>
      <c r="M3" s="861"/>
      <c r="N3" s="861"/>
      <c r="O3" s="861"/>
      <c r="P3" s="861"/>
      <c r="Q3" s="861"/>
      <c r="R3" s="862"/>
    </row>
    <row r="4" spans="1:22" x14ac:dyDescent="0.2">
      <c r="B4" s="289" t="s">
        <v>129</v>
      </c>
      <c r="C4" s="288"/>
      <c r="D4" s="857" t="s">
        <v>22</v>
      </c>
      <c r="E4" s="857"/>
      <c r="F4" s="49" t="s">
        <v>22</v>
      </c>
      <c r="G4" s="49" t="s">
        <v>23</v>
      </c>
      <c r="H4" s="49" t="s">
        <v>24</v>
      </c>
      <c r="I4" s="49" t="s">
        <v>25</v>
      </c>
      <c r="J4" s="49" t="s">
        <v>26</v>
      </c>
      <c r="K4" s="49" t="s">
        <v>27</v>
      </c>
      <c r="L4" s="49" t="s">
        <v>28</v>
      </c>
      <c r="M4" s="49" t="s">
        <v>29</v>
      </c>
      <c r="N4" s="50" t="s">
        <v>30</v>
      </c>
      <c r="O4" s="49" t="s">
        <v>31</v>
      </c>
      <c r="P4" s="49" t="s">
        <v>32</v>
      </c>
      <c r="Q4" s="49" t="s">
        <v>33</v>
      </c>
      <c r="R4" s="292" t="s">
        <v>118</v>
      </c>
    </row>
    <row r="5" spans="1:22" x14ac:dyDescent="0.2">
      <c r="A5" s="51"/>
      <c r="B5" s="285"/>
      <c r="C5" s="286" t="s">
        <v>119</v>
      </c>
      <c r="D5" s="52">
        <v>2</v>
      </c>
      <c r="E5" s="52">
        <v>3</v>
      </c>
      <c r="F5" s="52">
        <v>4</v>
      </c>
      <c r="G5" s="52">
        <v>5</v>
      </c>
      <c r="H5" s="52">
        <v>6</v>
      </c>
      <c r="I5" s="52">
        <v>7</v>
      </c>
      <c r="J5" s="52">
        <v>8</v>
      </c>
      <c r="K5" s="52">
        <v>9</v>
      </c>
      <c r="L5" s="52">
        <v>10</v>
      </c>
      <c r="M5" s="52">
        <v>11</v>
      </c>
      <c r="N5" s="52">
        <v>12</v>
      </c>
      <c r="O5" s="52">
        <v>13</v>
      </c>
      <c r="P5" s="52">
        <v>14</v>
      </c>
      <c r="Q5" s="52">
        <v>15</v>
      </c>
      <c r="R5" s="52">
        <v>16</v>
      </c>
    </row>
    <row r="6" spans="1:22" ht="16.5" customHeight="1" x14ac:dyDescent="0.2">
      <c r="A6" s="51">
        <f>C6</f>
        <v>14</v>
      </c>
      <c r="B6" s="54" t="s">
        <v>48</v>
      </c>
      <c r="C6" s="51">
        <v>14</v>
      </c>
      <c r="D6" s="518"/>
      <c r="E6" s="519"/>
      <c r="F6" s="290"/>
      <c r="G6" s="290"/>
      <c r="H6" s="290"/>
      <c r="I6" s="290"/>
      <c r="J6" s="290"/>
      <c r="K6" s="290"/>
      <c r="L6" s="290"/>
      <c r="M6" s="290"/>
      <c r="N6" s="290"/>
      <c r="O6" s="290"/>
      <c r="P6" s="290"/>
      <c r="Q6" s="290"/>
      <c r="R6" s="290"/>
    </row>
    <row r="7" spans="1:22" ht="16.5" customHeight="1" x14ac:dyDescent="0.2">
      <c r="A7" s="51">
        <f t="shared" ref="A7:A26" si="0">C7</f>
        <v>15</v>
      </c>
      <c r="B7" s="54" t="s">
        <v>78</v>
      </c>
      <c r="C7" s="51">
        <v>15</v>
      </c>
      <c r="D7" s="518"/>
      <c r="E7" s="519"/>
      <c r="F7" s="290"/>
      <c r="G7" s="290"/>
      <c r="H7" s="290"/>
      <c r="I7" s="290"/>
      <c r="J7" s="290"/>
      <c r="K7" s="290"/>
      <c r="L7" s="290"/>
      <c r="M7" s="290"/>
      <c r="N7" s="290"/>
      <c r="O7" s="290"/>
      <c r="P7" s="290"/>
      <c r="Q7" s="290"/>
      <c r="R7" s="290"/>
    </row>
    <row r="8" spans="1:22" ht="16.5" customHeight="1" x14ac:dyDescent="0.2">
      <c r="A8" s="51">
        <f t="shared" si="0"/>
        <v>18</v>
      </c>
      <c r="B8" s="54" t="s">
        <v>117</v>
      </c>
      <c r="C8" s="51">
        <v>18</v>
      </c>
      <c r="D8" s="520">
        <v>0</v>
      </c>
      <c r="E8" s="521">
        <f>Basisblatt!H23</f>
        <v>0</v>
      </c>
      <c r="F8" s="141">
        <f>SUM(D8:E8)</f>
        <v>0</v>
      </c>
      <c r="G8" s="141">
        <f ca="1">Januar!AJ18</f>
        <v>-50.4</v>
      </c>
      <c r="H8" s="141">
        <f ca="1">Februar!AJ18</f>
        <v>-50.4</v>
      </c>
      <c r="I8" s="141">
        <f ca="1">März!AJ18</f>
        <v>-50.4</v>
      </c>
      <c r="J8" s="141">
        <f ca="1">April!AJ18</f>
        <v>-50.4</v>
      </c>
      <c r="K8" s="141">
        <f ca="1">Mai!AJ18</f>
        <v>-50.4</v>
      </c>
      <c r="L8" s="141">
        <f ca="1">Juni!AJ18</f>
        <v>-50.4</v>
      </c>
      <c r="M8" s="141">
        <f ca="1">Juli!AJ18</f>
        <v>-50.4</v>
      </c>
      <c r="N8" s="141">
        <f ca="1">August!AJ18</f>
        <v>-50.4</v>
      </c>
      <c r="O8" s="141">
        <f ca="1">September!AJ18</f>
        <v>-50.4</v>
      </c>
      <c r="P8" s="141">
        <f ca="1">Oktober!AJ18</f>
        <v>-50.4</v>
      </c>
      <c r="Q8" s="141">
        <f ca="1">November!AJ18</f>
        <v>-50.4</v>
      </c>
      <c r="R8" s="290">
        <f ca="1">Dezember!AJ18</f>
        <v>-50.4</v>
      </c>
    </row>
    <row r="9" spans="1:22" ht="16.5" customHeight="1" x14ac:dyDescent="0.2">
      <c r="A9" s="51">
        <f t="shared" si="0"/>
        <v>19</v>
      </c>
      <c r="B9" s="54" t="s">
        <v>99</v>
      </c>
      <c r="C9" s="51">
        <v>19</v>
      </c>
      <c r="D9" s="520">
        <v>0</v>
      </c>
      <c r="E9" s="520">
        <v>0</v>
      </c>
      <c r="F9" s="141">
        <f t="shared" ref="F9:F26" si="1">SUM(D9:E9)</f>
        <v>0</v>
      </c>
      <c r="G9" s="141">
        <f>Januar!AJ19</f>
        <v>0</v>
      </c>
      <c r="H9" s="141">
        <f>Februar!AJ19</f>
        <v>0</v>
      </c>
      <c r="I9" s="141">
        <f>März!AJ19</f>
        <v>0</v>
      </c>
      <c r="J9" s="141">
        <f>April!AJ19</f>
        <v>0</v>
      </c>
      <c r="K9" s="141">
        <f>Mai!AJ19</f>
        <v>0</v>
      </c>
      <c r="L9" s="141">
        <f>Juni!AJ19</f>
        <v>0</v>
      </c>
      <c r="M9" s="141">
        <f>Juli!AJ19</f>
        <v>0</v>
      </c>
      <c r="N9" s="141">
        <f>August!AJ19</f>
        <v>0</v>
      </c>
      <c r="O9" s="141">
        <f>September!AJ19</f>
        <v>0</v>
      </c>
      <c r="P9" s="141">
        <f>Oktober!AJ19</f>
        <v>0</v>
      </c>
      <c r="Q9" s="141">
        <f>November!AJ19</f>
        <v>0</v>
      </c>
      <c r="R9" s="290">
        <f>Dezember!AJ19</f>
        <v>0</v>
      </c>
      <c r="V9">
        <v>1</v>
      </c>
    </row>
    <row r="10" spans="1:22" ht="16.5" customHeight="1" x14ac:dyDescent="0.2">
      <c r="A10" s="51">
        <f t="shared" si="0"/>
        <v>20</v>
      </c>
      <c r="B10" s="54" t="s">
        <v>81</v>
      </c>
      <c r="C10" s="51">
        <v>20</v>
      </c>
      <c r="D10" s="520">
        <v>0</v>
      </c>
      <c r="E10" s="521">
        <f>Basisblatt!H24</f>
        <v>0</v>
      </c>
      <c r="F10" s="141">
        <f t="shared" si="1"/>
        <v>0</v>
      </c>
      <c r="G10" s="141">
        <f>Januar!AJ20</f>
        <v>0</v>
      </c>
      <c r="H10" s="141">
        <f>Februar!AJ20</f>
        <v>0</v>
      </c>
      <c r="I10" s="141">
        <f>März!AJ20</f>
        <v>0</v>
      </c>
      <c r="J10" s="141">
        <f>April!AJ20</f>
        <v>0</v>
      </c>
      <c r="K10" s="141">
        <f>Mai!AJ20</f>
        <v>0</v>
      </c>
      <c r="L10" s="141">
        <f>Juni!AJ20</f>
        <v>0</v>
      </c>
      <c r="M10" s="141">
        <f>Juli!AJ20</f>
        <v>0</v>
      </c>
      <c r="N10" s="141">
        <f>August!AJ20</f>
        <v>0</v>
      </c>
      <c r="O10" s="141">
        <f>September!AJ20</f>
        <v>0</v>
      </c>
      <c r="P10" s="141">
        <f>Oktober!AJ20</f>
        <v>0</v>
      </c>
      <c r="Q10" s="141">
        <f>November!AJ20</f>
        <v>0</v>
      </c>
      <c r="R10" s="290">
        <f>Dezember!AJ20</f>
        <v>0</v>
      </c>
    </row>
    <row r="11" spans="1:22" ht="16.5" customHeight="1" x14ac:dyDescent="0.2">
      <c r="A11" s="51">
        <f t="shared" si="0"/>
        <v>21</v>
      </c>
      <c r="B11" s="54" t="str">
        <f>B_KompAZ</f>
        <v>Kompensation Arbeitstage</v>
      </c>
      <c r="C11" s="51">
        <v>21</v>
      </c>
      <c r="D11" s="522">
        <v>0</v>
      </c>
      <c r="E11" s="523">
        <f>Basisblatt!H28</f>
        <v>0</v>
      </c>
      <c r="F11" s="143">
        <f t="shared" si="1"/>
        <v>0</v>
      </c>
      <c r="G11" s="143">
        <f>Januar!AJ21</f>
        <v>0</v>
      </c>
      <c r="H11" s="143">
        <f>Februar!AJ21</f>
        <v>0</v>
      </c>
      <c r="I11" s="143">
        <f>März!AJ21</f>
        <v>0</v>
      </c>
      <c r="J11" s="143">
        <f>April!AJ21</f>
        <v>0</v>
      </c>
      <c r="K11" s="143">
        <f>Mai!AJ21</f>
        <v>0</v>
      </c>
      <c r="L11" s="143">
        <f>Juni!AJ21</f>
        <v>0</v>
      </c>
      <c r="M11" s="143">
        <f>Juli!AJ21</f>
        <v>0</v>
      </c>
      <c r="N11" s="143">
        <f>August!AJ21</f>
        <v>0</v>
      </c>
      <c r="O11" s="143">
        <f>September!AJ21</f>
        <v>0</v>
      </c>
      <c r="P11" s="143">
        <f>Oktober!AJ21</f>
        <v>0</v>
      </c>
      <c r="Q11" s="143">
        <f>November!AJ21</f>
        <v>0</v>
      </c>
      <c r="R11" s="291">
        <f>Dezember!AJ21</f>
        <v>0</v>
      </c>
    </row>
    <row r="12" spans="1:22" ht="16.5" customHeight="1" x14ac:dyDescent="0.2">
      <c r="A12" s="51">
        <f t="shared" si="0"/>
        <v>22</v>
      </c>
      <c r="B12" s="54" t="s">
        <v>39</v>
      </c>
      <c r="C12" s="51">
        <v>22</v>
      </c>
      <c r="D12" s="520">
        <v>0</v>
      </c>
      <c r="E12" s="520">
        <v>0</v>
      </c>
      <c r="F12" s="141">
        <f t="shared" si="1"/>
        <v>0</v>
      </c>
      <c r="G12" s="141">
        <f>Januar!AJ22</f>
        <v>0</v>
      </c>
      <c r="H12" s="141">
        <f>Februar!AJ22</f>
        <v>0</v>
      </c>
      <c r="I12" s="141">
        <f>März!AJ22</f>
        <v>0</v>
      </c>
      <c r="J12" s="141">
        <f>April!AJ22</f>
        <v>0</v>
      </c>
      <c r="K12" s="141">
        <f>Mai!AJ22</f>
        <v>0</v>
      </c>
      <c r="L12" s="141">
        <f>Juni!AJ22</f>
        <v>0</v>
      </c>
      <c r="M12" s="141">
        <f>Juli!AJ22</f>
        <v>0</v>
      </c>
      <c r="N12" s="141">
        <f>August!AJ22</f>
        <v>0</v>
      </c>
      <c r="O12" s="141">
        <f>September!AJ22</f>
        <v>0</v>
      </c>
      <c r="P12" s="141">
        <f>Oktober!AJ22</f>
        <v>0</v>
      </c>
      <c r="Q12" s="141">
        <f>November!AJ22</f>
        <v>0</v>
      </c>
      <c r="R12" s="290">
        <f>Dezember!AJ22</f>
        <v>0</v>
      </c>
    </row>
    <row r="13" spans="1:22" ht="16.5" customHeight="1" x14ac:dyDescent="0.2">
      <c r="A13" s="51">
        <f t="shared" si="0"/>
        <v>23</v>
      </c>
      <c r="B13" s="54" t="s">
        <v>58</v>
      </c>
      <c r="C13" s="51">
        <v>23</v>
      </c>
      <c r="D13" s="520">
        <v>0</v>
      </c>
      <c r="E13" s="520">
        <v>0</v>
      </c>
      <c r="F13" s="141">
        <f t="shared" si="1"/>
        <v>0</v>
      </c>
      <c r="G13" s="141">
        <f>Januar!AJ23</f>
        <v>0</v>
      </c>
      <c r="H13" s="141">
        <f>Februar!AJ23</f>
        <v>0</v>
      </c>
      <c r="I13" s="141">
        <f>März!AJ23</f>
        <v>0</v>
      </c>
      <c r="J13" s="141">
        <f>April!AJ23</f>
        <v>0</v>
      </c>
      <c r="K13" s="141">
        <f>Mai!AJ23</f>
        <v>0</v>
      </c>
      <c r="L13" s="141">
        <f>Juni!AJ23</f>
        <v>0</v>
      </c>
      <c r="M13" s="141">
        <f>Juli!AJ23</f>
        <v>0</v>
      </c>
      <c r="N13" s="141">
        <f>August!AJ23</f>
        <v>0</v>
      </c>
      <c r="O13" s="141">
        <f>September!AJ23</f>
        <v>0</v>
      </c>
      <c r="P13" s="141">
        <f>Oktober!AJ23</f>
        <v>0</v>
      </c>
      <c r="Q13" s="141">
        <f>November!AJ23</f>
        <v>0</v>
      </c>
      <c r="R13" s="290">
        <f>Dezember!AJ23</f>
        <v>0</v>
      </c>
    </row>
    <row r="14" spans="1:22" ht="16.5" customHeight="1" x14ac:dyDescent="0.2">
      <c r="A14" s="51">
        <f t="shared" si="0"/>
        <v>24</v>
      </c>
      <c r="B14" s="54" t="s">
        <v>59</v>
      </c>
      <c r="C14" s="51">
        <v>24</v>
      </c>
      <c r="D14" s="520">
        <v>0</v>
      </c>
      <c r="E14" s="520">
        <v>0</v>
      </c>
      <c r="F14" s="141">
        <f t="shared" si="1"/>
        <v>0</v>
      </c>
      <c r="G14" s="141">
        <f>Januar!AJ24</f>
        <v>0</v>
      </c>
      <c r="H14" s="141">
        <f>Februar!AJ24</f>
        <v>0</v>
      </c>
      <c r="I14" s="141">
        <f>März!AJ24</f>
        <v>0</v>
      </c>
      <c r="J14" s="141">
        <f>April!AJ24</f>
        <v>0</v>
      </c>
      <c r="K14" s="141">
        <f>Mai!AJ24</f>
        <v>0</v>
      </c>
      <c r="L14" s="141">
        <f>Juni!AJ24</f>
        <v>0</v>
      </c>
      <c r="M14" s="141">
        <f>Juli!AJ24</f>
        <v>0</v>
      </c>
      <c r="N14" s="141">
        <f>August!AJ24</f>
        <v>0</v>
      </c>
      <c r="O14" s="141">
        <f>September!AJ24</f>
        <v>0</v>
      </c>
      <c r="P14" s="141">
        <f>Oktober!AJ24</f>
        <v>0</v>
      </c>
      <c r="Q14" s="141">
        <f>November!AJ24</f>
        <v>0</v>
      </c>
      <c r="R14" s="290">
        <f>Dezember!AJ24</f>
        <v>0</v>
      </c>
    </row>
    <row r="15" spans="1:22" ht="16.5" customHeight="1" x14ac:dyDescent="0.2">
      <c r="A15" s="51">
        <f t="shared" si="0"/>
        <v>25</v>
      </c>
      <c r="B15" s="54" t="s">
        <v>60</v>
      </c>
      <c r="C15" s="51">
        <v>25</v>
      </c>
      <c r="D15" s="520">
        <v>0</v>
      </c>
      <c r="E15" s="520">
        <v>0</v>
      </c>
      <c r="F15" s="141">
        <f t="shared" si="1"/>
        <v>0</v>
      </c>
      <c r="G15" s="141">
        <f>Januar!AJ25</f>
        <v>0</v>
      </c>
      <c r="H15" s="141">
        <f>Februar!AJ25</f>
        <v>0</v>
      </c>
      <c r="I15" s="141">
        <f>März!AJ25</f>
        <v>0</v>
      </c>
      <c r="J15" s="141">
        <f>April!AJ25</f>
        <v>0</v>
      </c>
      <c r="K15" s="141">
        <f>Mai!AJ25</f>
        <v>0</v>
      </c>
      <c r="L15" s="141">
        <f>Juni!AJ25</f>
        <v>0</v>
      </c>
      <c r="M15" s="141">
        <f>Juli!AJ25</f>
        <v>0</v>
      </c>
      <c r="N15" s="141">
        <f>August!AJ25</f>
        <v>0</v>
      </c>
      <c r="O15" s="141">
        <f>September!AJ25</f>
        <v>0</v>
      </c>
      <c r="P15" s="141">
        <f>Oktober!AJ25</f>
        <v>0</v>
      </c>
      <c r="Q15" s="141">
        <f>November!AJ25</f>
        <v>0</v>
      </c>
      <c r="R15" s="290">
        <f>Dezember!AJ25</f>
        <v>0</v>
      </c>
    </row>
    <row r="16" spans="1:22" ht="16.5" customHeight="1" x14ac:dyDescent="0.2">
      <c r="A16" s="51">
        <f t="shared" si="0"/>
        <v>26</v>
      </c>
      <c r="B16" s="54" t="s">
        <v>61</v>
      </c>
      <c r="C16" s="51">
        <v>26</v>
      </c>
      <c r="D16" s="520">
        <v>0</v>
      </c>
      <c r="E16" s="520">
        <v>0</v>
      </c>
      <c r="F16" s="141">
        <f t="shared" si="1"/>
        <v>0</v>
      </c>
      <c r="G16" s="141">
        <f>Januar!AJ26</f>
        <v>0</v>
      </c>
      <c r="H16" s="141">
        <f>Februar!AJ26</f>
        <v>0</v>
      </c>
      <c r="I16" s="141">
        <f>März!AJ26</f>
        <v>0</v>
      </c>
      <c r="J16" s="141">
        <f>April!AJ26</f>
        <v>0</v>
      </c>
      <c r="K16" s="141">
        <f>Mai!AJ26</f>
        <v>0</v>
      </c>
      <c r="L16" s="141">
        <f>Juni!AJ26</f>
        <v>0</v>
      </c>
      <c r="M16" s="141">
        <f>Juli!AJ26</f>
        <v>0</v>
      </c>
      <c r="N16" s="141">
        <f>August!AJ26</f>
        <v>0</v>
      </c>
      <c r="O16" s="141">
        <f>September!AJ26</f>
        <v>0</v>
      </c>
      <c r="P16" s="141">
        <f>Oktober!AJ26</f>
        <v>0</v>
      </c>
      <c r="Q16" s="141">
        <f>November!AJ26</f>
        <v>0</v>
      </c>
      <c r="R16" s="290">
        <f>Dezember!AJ26</f>
        <v>0</v>
      </c>
    </row>
    <row r="17" spans="1:18" ht="16.5" customHeight="1" x14ac:dyDescent="0.2">
      <c r="A17" s="51">
        <f t="shared" si="0"/>
        <v>27</v>
      </c>
      <c r="B17" s="78" t="s">
        <v>103</v>
      </c>
      <c r="C17" s="51">
        <v>27</v>
      </c>
      <c r="D17" s="520">
        <v>0</v>
      </c>
      <c r="E17" s="521">
        <f>Basisblatt!H26</f>
        <v>0</v>
      </c>
      <c r="F17" s="141">
        <f t="shared" si="1"/>
        <v>0</v>
      </c>
      <c r="G17" s="141">
        <f>Januar!AJ27</f>
        <v>0</v>
      </c>
      <c r="H17" s="141">
        <f>Februar!AJ27</f>
        <v>0</v>
      </c>
      <c r="I17" s="141">
        <f>März!AJ27</f>
        <v>0</v>
      </c>
      <c r="J17" s="141">
        <f>April!AJ27</f>
        <v>0</v>
      </c>
      <c r="K17" s="141">
        <f>Mai!AJ27</f>
        <v>0</v>
      </c>
      <c r="L17" s="141">
        <f>Juni!AJ27</f>
        <v>0</v>
      </c>
      <c r="M17" s="141">
        <f>Juli!AJ27</f>
        <v>0</v>
      </c>
      <c r="N17" s="141">
        <f>August!AJ27</f>
        <v>0</v>
      </c>
      <c r="O17" s="141">
        <f>September!AJ27</f>
        <v>0</v>
      </c>
      <c r="P17" s="141">
        <f>Oktober!AJ27</f>
        <v>0</v>
      </c>
      <c r="Q17" s="141">
        <f>November!AJ27</f>
        <v>0</v>
      </c>
      <c r="R17" s="290">
        <f>Dezember!AJ27</f>
        <v>0</v>
      </c>
    </row>
    <row r="18" spans="1:18" ht="16.5" customHeight="1" x14ac:dyDescent="0.2">
      <c r="A18" s="51">
        <f t="shared" si="0"/>
        <v>28</v>
      </c>
      <c r="B18" s="54" t="s">
        <v>123</v>
      </c>
      <c r="C18" s="51">
        <v>28</v>
      </c>
      <c r="D18" s="520">
        <v>0</v>
      </c>
      <c r="E18" s="521">
        <f>Basisblatt!H27</f>
        <v>0</v>
      </c>
      <c r="F18" s="141">
        <f t="shared" si="1"/>
        <v>0</v>
      </c>
      <c r="G18" s="141">
        <f>Januar!AJ28</f>
        <v>0</v>
      </c>
      <c r="H18" s="141">
        <f>Februar!AJ28</f>
        <v>0</v>
      </c>
      <c r="I18" s="141">
        <f>März!AJ28</f>
        <v>0</v>
      </c>
      <c r="J18" s="141">
        <f>April!AJ28</f>
        <v>0</v>
      </c>
      <c r="K18" s="141">
        <f>Mai!AJ28</f>
        <v>0</v>
      </c>
      <c r="L18" s="141">
        <f>Juni!AJ28</f>
        <v>0</v>
      </c>
      <c r="M18" s="141">
        <f>Juli!AJ28</f>
        <v>0</v>
      </c>
      <c r="N18" s="141">
        <f>August!AJ28</f>
        <v>0</v>
      </c>
      <c r="O18" s="141">
        <f>September!AJ28</f>
        <v>0</v>
      </c>
      <c r="P18" s="141">
        <f>Oktober!AJ28</f>
        <v>0</v>
      </c>
      <c r="Q18" s="141">
        <f>November!AJ28</f>
        <v>0</v>
      </c>
      <c r="R18" s="290">
        <f>Dezember!AJ28</f>
        <v>0</v>
      </c>
    </row>
    <row r="19" spans="1:18" ht="16.5" customHeight="1" x14ac:dyDescent="0.2">
      <c r="A19" s="51">
        <f t="shared" si="0"/>
        <v>29</v>
      </c>
      <c r="B19" s="54" t="s">
        <v>83</v>
      </c>
      <c r="C19" s="51">
        <v>29</v>
      </c>
      <c r="D19" s="520">
        <v>0</v>
      </c>
      <c r="E19" s="521">
        <f>Basisblatt!H29</f>
        <v>0</v>
      </c>
      <c r="F19" s="141">
        <f t="shared" si="1"/>
        <v>0</v>
      </c>
      <c r="G19" s="141">
        <f>Januar!AJ29</f>
        <v>0</v>
      </c>
      <c r="H19" s="141">
        <f>Februar!AJ29</f>
        <v>0</v>
      </c>
      <c r="I19" s="141">
        <f>März!AJ29</f>
        <v>0</v>
      </c>
      <c r="J19" s="141">
        <f>April!AJ29</f>
        <v>0</v>
      </c>
      <c r="K19" s="141">
        <f>Mai!AJ29</f>
        <v>0</v>
      </c>
      <c r="L19" s="141">
        <f>Juni!AJ29</f>
        <v>0</v>
      </c>
      <c r="M19" s="141">
        <f>Juli!AJ29</f>
        <v>0</v>
      </c>
      <c r="N19" s="141">
        <f>August!AJ29</f>
        <v>0</v>
      </c>
      <c r="O19" s="141">
        <f>September!AJ29</f>
        <v>0</v>
      </c>
      <c r="P19" s="141">
        <f>Oktober!AJ29</f>
        <v>0</v>
      </c>
      <c r="Q19" s="141">
        <f>November!AJ29</f>
        <v>0</v>
      </c>
      <c r="R19" s="290">
        <f>Dezember!AJ29</f>
        <v>0</v>
      </c>
    </row>
    <row r="20" spans="1:18" ht="16.5" customHeight="1" x14ac:dyDescent="0.2">
      <c r="A20" s="51">
        <f t="shared" si="0"/>
        <v>30</v>
      </c>
      <c r="B20" s="54" t="s">
        <v>63</v>
      </c>
      <c r="C20" s="51">
        <v>30</v>
      </c>
      <c r="D20" s="520">
        <v>0</v>
      </c>
      <c r="E20" s="521">
        <f>Basisblatt!H25</f>
        <v>0</v>
      </c>
      <c r="F20" s="141">
        <f t="shared" si="1"/>
        <v>0</v>
      </c>
      <c r="G20" s="141">
        <f>Januar!AJ30</f>
        <v>0</v>
      </c>
      <c r="H20" s="141">
        <f>Februar!AJ30</f>
        <v>0</v>
      </c>
      <c r="I20" s="141">
        <f>März!AJ30</f>
        <v>0</v>
      </c>
      <c r="J20" s="141">
        <f>April!AJ30</f>
        <v>0</v>
      </c>
      <c r="K20" s="141">
        <f>Mai!AJ30</f>
        <v>0</v>
      </c>
      <c r="L20" s="141">
        <f>Juni!AJ30</f>
        <v>0</v>
      </c>
      <c r="M20" s="141">
        <f>Juli!AJ30</f>
        <v>0</v>
      </c>
      <c r="N20" s="141">
        <f>August!AJ30</f>
        <v>0</v>
      </c>
      <c r="O20" s="141">
        <f>September!AJ30</f>
        <v>0</v>
      </c>
      <c r="P20" s="141">
        <f>Oktober!AJ30</f>
        <v>0</v>
      </c>
      <c r="Q20" s="141">
        <f>November!AJ30</f>
        <v>0</v>
      </c>
      <c r="R20" s="290">
        <f>Dezember!AJ30</f>
        <v>0</v>
      </c>
    </row>
    <row r="21" spans="1:18" ht="16.5" customHeight="1" x14ac:dyDescent="0.2">
      <c r="A21" s="51">
        <f t="shared" si="0"/>
        <v>31</v>
      </c>
      <c r="B21" s="54" t="s">
        <v>64</v>
      </c>
      <c r="C21" s="51">
        <v>31</v>
      </c>
      <c r="D21" s="520">
        <v>0</v>
      </c>
      <c r="E21" s="520">
        <v>0</v>
      </c>
      <c r="F21" s="141">
        <f t="shared" si="1"/>
        <v>0</v>
      </c>
      <c r="G21" s="141">
        <f>Januar!AJ31</f>
        <v>0</v>
      </c>
      <c r="H21" s="141">
        <f>Februar!AJ31</f>
        <v>0</v>
      </c>
      <c r="I21" s="141">
        <f>März!AJ31</f>
        <v>0</v>
      </c>
      <c r="J21" s="141">
        <f>April!AJ31</f>
        <v>0</v>
      </c>
      <c r="K21" s="141">
        <f>Mai!AJ31</f>
        <v>0</v>
      </c>
      <c r="L21" s="141">
        <f>Juni!AJ31</f>
        <v>0</v>
      </c>
      <c r="M21" s="141">
        <f>Juli!AJ31</f>
        <v>0</v>
      </c>
      <c r="N21" s="141">
        <f>August!AJ31</f>
        <v>0</v>
      </c>
      <c r="O21" s="141">
        <f>September!AJ31</f>
        <v>0</v>
      </c>
      <c r="P21" s="141">
        <f>Oktober!AJ31</f>
        <v>0</v>
      </c>
      <c r="Q21" s="141">
        <f>November!AJ31</f>
        <v>0</v>
      </c>
      <c r="R21" s="290">
        <f>Dezember!AJ31</f>
        <v>0</v>
      </c>
    </row>
    <row r="22" spans="1:18" ht="16.5" customHeight="1" x14ac:dyDescent="0.2">
      <c r="A22" s="51">
        <f t="shared" si="0"/>
        <v>32</v>
      </c>
      <c r="B22" s="54" t="s">
        <v>105</v>
      </c>
      <c r="C22" s="51">
        <v>32</v>
      </c>
      <c r="D22" s="520">
        <v>0</v>
      </c>
      <c r="E22" s="520">
        <v>0</v>
      </c>
      <c r="F22" s="141">
        <f t="shared" si="1"/>
        <v>0</v>
      </c>
      <c r="G22" s="141">
        <f>Januar!AJ32</f>
        <v>0</v>
      </c>
      <c r="H22" s="141">
        <f>Februar!AJ32</f>
        <v>0</v>
      </c>
      <c r="I22" s="141">
        <f>März!AJ32</f>
        <v>0</v>
      </c>
      <c r="J22" s="141">
        <f>April!AJ32</f>
        <v>0</v>
      </c>
      <c r="K22" s="141">
        <f>Mai!AJ32</f>
        <v>0</v>
      </c>
      <c r="L22" s="141">
        <f>Juni!AJ32</f>
        <v>0</v>
      </c>
      <c r="M22" s="141">
        <f>Juli!AJ32</f>
        <v>0</v>
      </c>
      <c r="N22" s="141">
        <f>August!AJ32</f>
        <v>0</v>
      </c>
      <c r="O22" s="141">
        <f>September!AJ32</f>
        <v>0</v>
      </c>
      <c r="P22" s="141">
        <f>Oktober!AJ32</f>
        <v>0</v>
      </c>
      <c r="Q22" s="141">
        <f>November!AJ32</f>
        <v>0</v>
      </c>
      <c r="R22" s="290">
        <f>Dezember!AJ32</f>
        <v>0</v>
      </c>
    </row>
    <row r="23" spans="1:18" ht="16.5" customHeight="1" x14ac:dyDescent="0.2">
      <c r="A23" s="51">
        <f t="shared" si="0"/>
        <v>33</v>
      </c>
      <c r="B23" s="54" t="s">
        <v>65</v>
      </c>
      <c r="C23" s="51">
        <v>33</v>
      </c>
      <c r="D23" s="520">
        <v>0</v>
      </c>
      <c r="E23" s="520">
        <v>0</v>
      </c>
      <c r="F23" s="141">
        <f t="shared" si="1"/>
        <v>0</v>
      </c>
      <c r="G23" s="141">
        <f>Januar!AJ33</f>
        <v>0</v>
      </c>
      <c r="H23" s="141">
        <f>Februar!AJ33</f>
        <v>0</v>
      </c>
      <c r="I23" s="141">
        <f>März!AJ33</f>
        <v>0</v>
      </c>
      <c r="J23" s="141">
        <f>April!AJ33</f>
        <v>0</v>
      </c>
      <c r="K23" s="141">
        <f>Mai!AJ33</f>
        <v>0</v>
      </c>
      <c r="L23" s="141">
        <f>Juni!AJ33</f>
        <v>0</v>
      </c>
      <c r="M23" s="141">
        <f>Juli!AJ33</f>
        <v>0</v>
      </c>
      <c r="N23" s="141">
        <f>August!AJ33</f>
        <v>0</v>
      </c>
      <c r="O23" s="141">
        <f>September!AJ33</f>
        <v>0</v>
      </c>
      <c r="P23" s="141">
        <f>Oktober!AJ33</f>
        <v>0</v>
      </c>
      <c r="Q23" s="141">
        <f>November!AJ33</f>
        <v>0</v>
      </c>
      <c r="R23" s="290">
        <f>Dezember!AJ33</f>
        <v>0</v>
      </c>
    </row>
    <row r="24" spans="1:18" ht="16.5" customHeight="1" x14ac:dyDescent="0.2">
      <c r="A24" s="51">
        <f t="shared" si="0"/>
        <v>34</v>
      </c>
      <c r="B24" s="54" t="s">
        <v>66</v>
      </c>
      <c r="C24" s="51">
        <v>34</v>
      </c>
      <c r="D24" s="520">
        <v>0</v>
      </c>
      <c r="E24" s="520">
        <v>0</v>
      </c>
      <c r="F24" s="141">
        <f t="shared" si="1"/>
        <v>0</v>
      </c>
      <c r="G24" s="141">
        <f>Januar!AJ34</f>
        <v>0</v>
      </c>
      <c r="H24" s="141">
        <f>Februar!AJ34</f>
        <v>0</v>
      </c>
      <c r="I24" s="141">
        <f>März!AJ34</f>
        <v>0</v>
      </c>
      <c r="J24" s="141">
        <f>April!AJ34</f>
        <v>0</v>
      </c>
      <c r="K24" s="141">
        <f>Mai!AJ34</f>
        <v>0</v>
      </c>
      <c r="L24" s="141">
        <f>Juni!AJ34</f>
        <v>0</v>
      </c>
      <c r="M24" s="141">
        <f>Juli!AJ34</f>
        <v>0</v>
      </c>
      <c r="N24" s="141">
        <f>August!AJ34</f>
        <v>0</v>
      </c>
      <c r="O24" s="141">
        <f>September!AJ34</f>
        <v>0</v>
      </c>
      <c r="P24" s="141">
        <f>Oktober!AJ34</f>
        <v>0</v>
      </c>
      <c r="Q24" s="141">
        <f>November!AJ34</f>
        <v>0</v>
      </c>
      <c r="R24" s="290">
        <f>Dezember!AJ34</f>
        <v>0</v>
      </c>
    </row>
    <row r="25" spans="1:18" ht="16.5" customHeight="1" x14ac:dyDescent="0.2">
      <c r="A25" s="51"/>
      <c r="B25" s="54" t="s">
        <v>62</v>
      </c>
      <c r="C25" s="51">
        <v>35</v>
      </c>
      <c r="D25" s="520">
        <v>0</v>
      </c>
      <c r="E25" s="520">
        <v>0</v>
      </c>
      <c r="F25" s="141">
        <f t="shared" si="1"/>
        <v>0</v>
      </c>
      <c r="G25" s="141">
        <f>Januar!AJ35</f>
        <v>0</v>
      </c>
      <c r="H25" s="141">
        <f>Februar!AJ35</f>
        <v>0</v>
      </c>
      <c r="I25" s="141">
        <f>März!AJ35</f>
        <v>0</v>
      </c>
      <c r="J25" s="141">
        <f>April!AJ35</f>
        <v>0</v>
      </c>
      <c r="K25" s="141">
        <f>Mai!AJ35</f>
        <v>0</v>
      </c>
      <c r="L25" s="141">
        <f>Juni!AJ35</f>
        <v>0</v>
      </c>
      <c r="M25" s="141">
        <f>Juli!AJ35</f>
        <v>0</v>
      </c>
      <c r="N25" s="141">
        <f>August!AJ35</f>
        <v>0</v>
      </c>
      <c r="O25" s="141">
        <f>September!AJ35</f>
        <v>0</v>
      </c>
      <c r="P25" s="141">
        <f>Oktober!AJ35</f>
        <v>0</v>
      </c>
      <c r="Q25" s="141">
        <f>November!AJ35</f>
        <v>0</v>
      </c>
      <c r="R25" s="290">
        <f>Dezember!AJ35</f>
        <v>0</v>
      </c>
    </row>
    <row r="26" spans="1:18" ht="16.5" customHeight="1" x14ac:dyDescent="0.2">
      <c r="A26" s="51">
        <f t="shared" si="0"/>
        <v>36</v>
      </c>
      <c r="B26" s="355" t="s">
        <v>101</v>
      </c>
      <c r="C26" s="51">
        <v>36</v>
      </c>
      <c r="D26" s="522">
        <v>0</v>
      </c>
      <c r="E26" s="520">
        <v>0</v>
      </c>
      <c r="F26" s="143">
        <f t="shared" si="1"/>
        <v>0</v>
      </c>
      <c r="G26" s="143">
        <f>Januar!AJ36</f>
        <v>0</v>
      </c>
      <c r="H26" s="143">
        <f>Februar!AJ36</f>
        <v>0</v>
      </c>
      <c r="I26" s="143">
        <f>März!AJ36</f>
        <v>0</v>
      </c>
      <c r="J26" s="143">
        <f>April!AJ36</f>
        <v>0</v>
      </c>
      <c r="K26" s="143">
        <f>Mai!AJ36</f>
        <v>0</v>
      </c>
      <c r="L26" s="143">
        <f>Juni!AJ36</f>
        <v>0</v>
      </c>
      <c r="M26" s="143">
        <f>Juli!AJ36+Basisblatt!E31</f>
        <v>0</v>
      </c>
      <c r="N26" s="143">
        <f>August!AJ36</f>
        <v>0</v>
      </c>
      <c r="O26" s="143">
        <f>September!AJ36</f>
        <v>0</v>
      </c>
      <c r="P26" s="143">
        <f>Oktober!AJ36</f>
        <v>0</v>
      </c>
      <c r="Q26" s="143">
        <f>November!AJ36</f>
        <v>0</v>
      </c>
      <c r="R26" s="291">
        <f>Dezember!AJ36</f>
        <v>0</v>
      </c>
    </row>
    <row r="28" spans="1:18" x14ac:dyDescent="0.2">
      <c r="B28" s="77" t="s">
        <v>51</v>
      </c>
    </row>
    <row r="29" spans="1:18" x14ac:dyDescent="0.2">
      <c r="B29" s="72" t="s">
        <v>128</v>
      </c>
      <c r="E29" s="49" t="s">
        <v>22</v>
      </c>
      <c r="F29" s="49" t="s">
        <v>23</v>
      </c>
      <c r="G29" s="49" t="s">
        <v>24</v>
      </c>
      <c r="H29" s="49" t="s">
        <v>25</v>
      </c>
      <c r="I29" s="49" t="s">
        <v>26</v>
      </c>
      <c r="J29" s="49" t="s">
        <v>27</v>
      </c>
      <c r="K29" s="49" t="s">
        <v>28</v>
      </c>
      <c r="L29" s="49" t="s">
        <v>29</v>
      </c>
      <c r="M29" s="50" t="s">
        <v>30</v>
      </c>
      <c r="N29" s="49" t="s">
        <v>31</v>
      </c>
      <c r="O29" s="49" t="s">
        <v>32</v>
      </c>
      <c r="P29" s="49" t="s">
        <v>33</v>
      </c>
    </row>
    <row r="30" spans="1:18" x14ac:dyDescent="0.2">
      <c r="A30" s="51"/>
      <c r="B30" s="285"/>
      <c r="C30" s="286" t="s">
        <v>119</v>
      </c>
      <c r="D30" s="52"/>
      <c r="E30" s="52">
        <v>3</v>
      </c>
      <c r="F30" s="52">
        <v>4</v>
      </c>
      <c r="G30" s="52">
        <v>5</v>
      </c>
      <c r="H30" s="52">
        <v>6</v>
      </c>
      <c r="I30" s="52">
        <v>7</v>
      </c>
      <c r="J30" s="52">
        <v>8</v>
      </c>
      <c r="K30" s="52">
        <v>9</v>
      </c>
      <c r="L30" s="52">
        <v>10</v>
      </c>
      <c r="M30" s="52">
        <v>11</v>
      </c>
      <c r="N30" s="52">
        <v>12</v>
      </c>
      <c r="O30" s="52">
        <v>13</v>
      </c>
      <c r="P30" s="52">
        <v>14</v>
      </c>
    </row>
    <row r="31" spans="1:18" ht="16.5" customHeight="1" x14ac:dyDescent="0.2">
      <c r="A31" s="51">
        <f>C31</f>
        <v>14</v>
      </c>
      <c r="B31" s="54" t="str">
        <f>B_TotalAZist</f>
        <v>Total Arbeitszeit (IST)</v>
      </c>
      <c r="C31" s="51">
        <v>14</v>
      </c>
      <c r="D31" s="53"/>
      <c r="E31" s="141">
        <f>Januar!AI14</f>
        <v>0</v>
      </c>
      <c r="F31" s="141">
        <f>Februar!AI14</f>
        <v>0</v>
      </c>
      <c r="G31" s="141">
        <f>März!AI14</f>
        <v>0</v>
      </c>
      <c r="H31" s="141">
        <f>April!AI14</f>
        <v>0</v>
      </c>
      <c r="I31" s="141">
        <f>Mai!AI14</f>
        <v>0</v>
      </c>
      <c r="J31" s="141">
        <f>Juni!AI14</f>
        <v>0</v>
      </c>
      <c r="K31" s="141">
        <f>Juli!AI14</f>
        <v>0</v>
      </c>
      <c r="L31" s="141">
        <f>August!AI14</f>
        <v>0</v>
      </c>
      <c r="M31" s="141">
        <f>September!AI14</f>
        <v>0</v>
      </c>
      <c r="N31" s="141">
        <f>Oktober!AI14</f>
        <v>0</v>
      </c>
      <c r="O31" s="141">
        <f>November!AI14</f>
        <v>0</v>
      </c>
      <c r="P31" s="141">
        <f>Dezember!AI14</f>
        <v>0</v>
      </c>
    </row>
    <row r="32" spans="1:18" ht="16.5" customHeight="1" x14ac:dyDescent="0.2">
      <c r="A32" s="51">
        <f t="shared" ref="A32:A51" si="2">C32</f>
        <v>15</v>
      </c>
      <c r="B32" s="54" t="str">
        <f>B_NettoSollAZ</f>
        <v>Netto-SOLL-Arbeitszeit</v>
      </c>
      <c r="C32" s="51">
        <v>15</v>
      </c>
      <c r="D32" s="53"/>
      <c r="E32" s="141">
        <f>Januar!AI15</f>
        <v>176.40000000000006</v>
      </c>
      <c r="F32" s="141">
        <f>Februar!AI15</f>
        <v>168.00000000000006</v>
      </c>
      <c r="G32" s="141">
        <f>März!AI15</f>
        <v>165.60000000000005</v>
      </c>
      <c r="H32" s="141">
        <f>April!AI15</f>
        <v>176.40000000000006</v>
      </c>
      <c r="I32" s="141">
        <f>Mai!AI15</f>
        <v>165.60000000000005</v>
      </c>
      <c r="J32" s="141">
        <f>Juni!AI15</f>
        <v>168.00000000000006</v>
      </c>
      <c r="K32" s="141">
        <f>Juli!AI15</f>
        <v>193.20000000000007</v>
      </c>
      <c r="L32" s="141">
        <f>August!AI15</f>
        <v>176.40000000000006</v>
      </c>
      <c r="M32" s="141">
        <f>September!AI15</f>
        <v>176.40000000000006</v>
      </c>
      <c r="N32" s="141">
        <f>Oktober!AI15</f>
        <v>193.20000000000007</v>
      </c>
      <c r="O32" s="141">
        <f>November!AI15</f>
        <v>176.40000000000006</v>
      </c>
      <c r="P32" s="141">
        <f>Dezember!AI15</f>
        <v>161.40000000000003</v>
      </c>
    </row>
    <row r="33" spans="1:16" ht="16.5" customHeight="1" x14ac:dyDescent="0.2">
      <c r="A33" s="51">
        <f t="shared" si="2"/>
        <v>18</v>
      </c>
      <c r="B33" s="54" t="str">
        <f>B_AZSaldo</f>
        <v>AZ - Saldo</v>
      </c>
      <c r="C33" s="51">
        <v>18</v>
      </c>
      <c r="D33" s="53"/>
      <c r="E33" s="141">
        <f ca="1">Januar!AJ18</f>
        <v>-50.4</v>
      </c>
      <c r="F33" s="141">
        <f ca="1">Februar!AJ18</f>
        <v>-50.4</v>
      </c>
      <c r="G33" s="141">
        <f ca="1">März!AJ18</f>
        <v>-50.4</v>
      </c>
      <c r="H33" s="141">
        <f ca="1">April!AJ18</f>
        <v>-50.4</v>
      </c>
      <c r="I33" s="141">
        <f ca="1">Mai!AJ18</f>
        <v>-50.4</v>
      </c>
      <c r="J33" s="141">
        <f ca="1">Juni!AJ18</f>
        <v>-50.4</v>
      </c>
      <c r="K33" s="141">
        <f ca="1">Juli!AJ18</f>
        <v>-50.4</v>
      </c>
      <c r="L33" s="141">
        <f ca="1">August!AJ18</f>
        <v>-50.4</v>
      </c>
      <c r="M33" s="141">
        <f ca="1">September!AJ18</f>
        <v>-50.4</v>
      </c>
      <c r="N33" s="141">
        <f ca="1">Oktober!AJ18</f>
        <v>-50.4</v>
      </c>
      <c r="O33" s="141">
        <f ca="1">November!AJ18</f>
        <v>-50.4</v>
      </c>
      <c r="P33" s="141">
        <f ca="1">Dezember!AJ18</f>
        <v>-50.4</v>
      </c>
    </row>
    <row r="34" spans="1:16" ht="16.5" customHeight="1" x14ac:dyDescent="0.2">
      <c r="A34" s="51">
        <f t="shared" si="2"/>
        <v>19</v>
      </c>
      <c r="B34" s="54" t="s">
        <v>99</v>
      </c>
      <c r="C34" s="51">
        <v>19</v>
      </c>
      <c r="D34" s="53"/>
      <c r="E34" s="141">
        <f>Januar!AI19</f>
        <v>16.8</v>
      </c>
      <c r="F34" s="141">
        <f>Februar!AI19</f>
        <v>8.4</v>
      </c>
      <c r="G34" s="141">
        <f>März!AI19</f>
        <v>10.8</v>
      </c>
      <c r="H34" s="141">
        <f>April!AI19</f>
        <v>8.4</v>
      </c>
      <c r="I34" s="141">
        <f>Mai!AI19</f>
        <v>27.6</v>
      </c>
      <c r="J34" s="141">
        <f>Juni!AI19</f>
        <v>0</v>
      </c>
      <c r="K34" s="141">
        <f>Juli!AI19</f>
        <v>0</v>
      </c>
      <c r="L34" s="141">
        <f>August!AI19</f>
        <v>8.4</v>
      </c>
      <c r="M34" s="141">
        <f>September!AI19</f>
        <v>0</v>
      </c>
      <c r="N34" s="141">
        <f>Oktober!AI19</f>
        <v>0</v>
      </c>
      <c r="O34" s="141">
        <f>November!AI19</f>
        <v>0</v>
      </c>
      <c r="P34" s="141">
        <f>Dezember!AI19</f>
        <v>23.4</v>
      </c>
    </row>
    <row r="35" spans="1:16" ht="16.5" customHeight="1" x14ac:dyDescent="0.2">
      <c r="A35" s="51">
        <f t="shared" si="2"/>
        <v>20</v>
      </c>
      <c r="B35" s="54" t="s">
        <v>81</v>
      </c>
      <c r="C35" s="51">
        <v>20</v>
      </c>
      <c r="D35" s="53"/>
      <c r="E35" s="141">
        <f>Januar!AI20</f>
        <v>0</v>
      </c>
      <c r="F35" s="141">
        <f>Februar!AI20</f>
        <v>0</v>
      </c>
      <c r="G35" s="141">
        <f>März!AI20</f>
        <v>0</v>
      </c>
      <c r="H35" s="141">
        <f>April!AI20</f>
        <v>0</v>
      </c>
      <c r="I35" s="141">
        <f>Mai!AI20</f>
        <v>0</v>
      </c>
      <c r="J35" s="141">
        <f>Juni!AI20</f>
        <v>0</v>
      </c>
      <c r="K35" s="141">
        <f>Juli!AI20</f>
        <v>0</v>
      </c>
      <c r="L35" s="141">
        <f>August!AI20</f>
        <v>0</v>
      </c>
      <c r="M35" s="141">
        <f>September!AI20</f>
        <v>0</v>
      </c>
      <c r="N35" s="141">
        <f>Oktober!AI20</f>
        <v>0</v>
      </c>
      <c r="O35" s="141">
        <f>November!AI20</f>
        <v>0</v>
      </c>
      <c r="P35" s="141">
        <f>Dezember!AI20</f>
        <v>0</v>
      </c>
    </row>
    <row r="36" spans="1:16" ht="16.5" customHeight="1" x14ac:dyDescent="0.2">
      <c r="A36" s="51">
        <f t="shared" si="2"/>
        <v>21</v>
      </c>
      <c r="B36" s="54" t="str">
        <f>B_KompAZ</f>
        <v>Kompensation Arbeitstage</v>
      </c>
      <c r="C36" s="51">
        <v>21</v>
      </c>
      <c r="D36" s="142"/>
      <c r="E36" s="143">
        <f>Januar!AI21</f>
        <v>0</v>
      </c>
      <c r="F36" s="143">
        <f>Februar!AI21</f>
        <v>0</v>
      </c>
      <c r="G36" s="143">
        <f>März!AI21</f>
        <v>0</v>
      </c>
      <c r="H36" s="143">
        <f>April!AI21</f>
        <v>0</v>
      </c>
      <c r="I36" s="143">
        <f>Mai!AI21</f>
        <v>0</v>
      </c>
      <c r="J36" s="143">
        <f>Juni!AI21</f>
        <v>0</v>
      </c>
      <c r="K36" s="143">
        <f>Juli!AI21</f>
        <v>0</v>
      </c>
      <c r="L36" s="143">
        <f>August!AI21</f>
        <v>0</v>
      </c>
      <c r="M36" s="143">
        <f>September!AI21</f>
        <v>0</v>
      </c>
      <c r="N36" s="143">
        <f>Oktober!AI21</f>
        <v>0</v>
      </c>
      <c r="O36" s="143">
        <f>November!AI21</f>
        <v>0</v>
      </c>
      <c r="P36" s="143">
        <f>Dezember!AI21</f>
        <v>0</v>
      </c>
    </row>
    <row r="37" spans="1:16" ht="16.5" customHeight="1" x14ac:dyDescent="0.2">
      <c r="A37" s="51">
        <f t="shared" si="2"/>
        <v>22</v>
      </c>
      <c r="B37" s="55" t="s">
        <v>39</v>
      </c>
      <c r="C37" s="51">
        <v>22</v>
      </c>
      <c r="D37" s="53"/>
      <c r="E37" s="141">
        <f>Januar!AI22</f>
        <v>0</v>
      </c>
      <c r="F37" s="141">
        <f>Februar!AI22</f>
        <v>0</v>
      </c>
      <c r="G37" s="141">
        <f>März!AI22</f>
        <v>0</v>
      </c>
      <c r="H37" s="141">
        <f>April!AI22</f>
        <v>0</v>
      </c>
      <c r="I37" s="141">
        <f>Mai!AI22</f>
        <v>0</v>
      </c>
      <c r="J37" s="141">
        <f>Juni!AI22</f>
        <v>0</v>
      </c>
      <c r="K37" s="141">
        <f>Juli!AI22</f>
        <v>0</v>
      </c>
      <c r="L37" s="141">
        <f>August!AI22</f>
        <v>0</v>
      </c>
      <c r="M37" s="141">
        <f>September!AI22</f>
        <v>0</v>
      </c>
      <c r="N37" s="141">
        <f>Oktober!AI22</f>
        <v>0</v>
      </c>
      <c r="O37" s="141">
        <f>November!AI22</f>
        <v>0</v>
      </c>
      <c r="P37" s="141">
        <f>Dezember!AI22</f>
        <v>0</v>
      </c>
    </row>
    <row r="38" spans="1:16" ht="16.5" customHeight="1" x14ac:dyDescent="0.2">
      <c r="A38" s="51">
        <f t="shared" si="2"/>
        <v>23</v>
      </c>
      <c r="B38" s="54" t="s">
        <v>58</v>
      </c>
      <c r="C38" s="51">
        <v>23</v>
      </c>
      <c r="D38" s="53"/>
      <c r="E38" s="141">
        <f>Januar!AI23</f>
        <v>0</v>
      </c>
      <c r="F38" s="141">
        <f>Februar!AI23</f>
        <v>0</v>
      </c>
      <c r="G38" s="141">
        <f>März!AI23</f>
        <v>0</v>
      </c>
      <c r="H38" s="141">
        <f>April!AI23</f>
        <v>0</v>
      </c>
      <c r="I38" s="141">
        <f>Mai!AI23</f>
        <v>0</v>
      </c>
      <c r="J38" s="141">
        <f>Juni!AI23</f>
        <v>0</v>
      </c>
      <c r="K38" s="141">
        <f>Juli!AI23</f>
        <v>0</v>
      </c>
      <c r="L38" s="141">
        <f>August!AI23</f>
        <v>0</v>
      </c>
      <c r="M38" s="141">
        <f>September!AI23</f>
        <v>0</v>
      </c>
      <c r="N38" s="141">
        <f>Oktober!AI23</f>
        <v>0</v>
      </c>
      <c r="O38" s="141">
        <f>November!AI23</f>
        <v>0</v>
      </c>
      <c r="P38" s="141">
        <f>Dezember!AI23</f>
        <v>0</v>
      </c>
    </row>
    <row r="39" spans="1:16" ht="16.5" customHeight="1" x14ac:dyDescent="0.2">
      <c r="A39" s="51">
        <f t="shared" si="2"/>
        <v>24</v>
      </c>
      <c r="B39" s="54" t="s">
        <v>59</v>
      </c>
      <c r="C39" s="51">
        <v>24</v>
      </c>
      <c r="D39" s="53"/>
      <c r="E39" s="141">
        <f>Januar!AI24</f>
        <v>0</v>
      </c>
      <c r="F39" s="141">
        <f>Februar!AI24</f>
        <v>0</v>
      </c>
      <c r="G39" s="141">
        <f>März!AI24</f>
        <v>0</v>
      </c>
      <c r="H39" s="141">
        <f>April!AI24</f>
        <v>0</v>
      </c>
      <c r="I39" s="141">
        <f>Mai!AI24</f>
        <v>0</v>
      </c>
      <c r="J39" s="141">
        <f>Juni!AI24</f>
        <v>0</v>
      </c>
      <c r="K39" s="141">
        <f>Juli!AI24</f>
        <v>0</v>
      </c>
      <c r="L39" s="141">
        <f>August!AI24</f>
        <v>0</v>
      </c>
      <c r="M39" s="141">
        <f>September!AI24</f>
        <v>0</v>
      </c>
      <c r="N39" s="141">
        <f>Oktober!AI24</f>
        <v>0</v>
      </c>
      <c r="O39" s="141">
        <f>November!AI24</f>
        <v>0</v>
      </c>
      <c r="P39" s="141">
        <f>Dezember!AI24</f>
        <v>0</v>
      </c>
    </row>
    <row r="40" spans="1:16" ht="16.5" customHeight="1" x14ac:dyDescent="0.2">
      <c r="A40" s="51">
        <f t="shared" si="2"/>
        <v>25</v>
      </c>
      <c r="B40" s="54" t="s">
        <v>60</v>
      </c>
      <c r="C40" s="51">
        <v>25</v>
      </c>
      <c r="D40" s="53"/>
      <c r="E40" s="141">
        <f>Januar!AI25</f>
        <v>0</v>
      </c>
      <c r="F40" s="141">
        <f>Februar!AI25</f>
        <v>0</v>
      </c>
      <c r="G40" s="141">
        <f>März!AI25</f>
        <v>0</v>
      </c>
      <c r="H40" s="141">
        <f>April!AI25</f>
        <v>0</v>
      </c>
      <c r="I40" s="141">
        <f>Mai!AI25</f>
        <v>0</v>
      </c>
      <c r="J40" s="141">
        <f>Juni!AI25</f>
        <v>0</v>
      </c>
      <c r="K40" s="141">
        <f>Juli!AI25</f>
        <v>0</v>
      </c>
      <c r="L40" s="141">
        <f>August!AI25</f>
        <v>0</v>
      </c>
      <c r="M40" s="141">
        <f>September!AI25</f>
        <v>0</v>
      </c>
      <c r="N40" s="141">
        <f>Oktober!AI25</f>
        <v>0</v>
      </c>
      <c r="O40" s="141">
        <f>November!AI25</f>
        <v>0</v>
      </c>
      <c r="P40" s="141">
        <f>Dezember!AI25</f>
        <v>0</v>
      </c>
    </row>
    <row r="41" spans="1:16" ht="16.5" customHeight="1" x14ac:dyDescent="0.2">
      <c r="A41" s="51">
        <f t="shared" si="2"/>
        <v>26</v>
      </c>
      <c r="B41" s="54" t="s">
        <v>61</v>
      </c>
      <c r="C41" s="51">
        <v>26</v>
      </c>
      <c r="D41" s="53"/>
      <c r="E41" s="141">
        <f>Januar!AI26</f>
        <v>0</v>
      </c>
      <c r="F41" s="141">
        <f>Februar!AI26</f>
        <v>0</v>
      </c>
      <c r="G41" s="141">
        <f>März!AI26</f>
        <v>0</v>
      </c>
      <c r="H41" s="141">
        <f>April!AI26</f>
        <v>0</v>
      </c>
      <c r="I41" s="141">
        <f>Mai!AI26</f>
        <v>0</v>
      </c>
      <c r="J41" s="141">
        <f>Juni!AI26</f>
        <v>0</v>
      </c>
      <c r="K41" s="141">
        <f>Juli!AI26</f>
        <v>0</v>
      </c>
      <c r="L41" s="141">
        <f>August!AI26</f>
        <v>0</v>
      </c>
      <c r="M41" s="141">
        <f>September!AI26</f>
        <v>0</v>
      </c>
      <c r="N41" s="141">
        <f>Oktober!AI26</f>
        <v>0</v>
      </c>
      <c r="O41" s="141">
        <f>November!AI26</f>
        <v>0</v>
      </c>
      <c r="P41" s="141">
        <f>Dezember!AI26</f>
        <v>0</v>
      </c>
    </row>
    <row r="42" spans="1:16" ht="16.5" customHeight="1" x14ac:dyDescent="0.2">
      <c r="A42" s="51">
        <f t="shared" si="2"/>
        <v>27</v>
      </c>
      <c r="B42" s="54" t="s">
        <v>103</v>
      </c>
      <c r="C42" s="51">
        <v>27</v>
      </c>
      <c r="D42" s="53"/>
      <c r="E42" s="141">
        <f>Januar!AI27</f>
        <v>0</v>
      </c>
      <c r="F42" s="141">
        <f>Februar!AI27</f>
        <v>0</v>
      </c>
      <c r="G42" s="141">
        <f>März!AI27</f>
        <v>0</v>
      </c>
      <c r="H42" s="141">
        <f>April!AI27</f>
        <v>0</v>
      </c>
      <c r="I42" s="141">
        <f>Mai!AI27</f>
        <v>0</v>
      </c>
      <c r="J42" s="141">
        <f>Juni!AI27</f>
        <v>0</v>
      </c>
      <c r="K42" s="141">
        <f>Juli!AI27</f>
        <v>0</v>
      </c>
      <c r="L42" s="141">
        <f>August!AI27</f>
        <v>0</v>
      </c>
      <c r="M42" s="141">
        <f>September!AI27</f>
        <v>0</v>
      </c>
      <c r="N42" s="141">
        <f>Oktober!AI27</f>
        <v>0</v>
      </c>
      <c r="O42" s="141">
        <f>November!AI27</f>
        <v>0</v>
      </c>
      <c r="P42" s="141">
        <f>Dezember!AI27</f>
        <v>0</v>
      </c>
    </row>
    <row r="43" spans="1:16" ht="16.5" customHeight="1" x14ac:dyDescent="0.2">
      <c r="A43" s="51">
        <f t="shared" si="2"/>
        <v>28</v>
      </c>
      <c r="B43" s="54" t="s">
        <v>123</v>
      </c>
      <c r="C43" s="51">
        <v>28</v>
      </c>
      <c r="D43" s="53"/>
      <c r="E43" s="141">
        <f>Januar!AI28</f>
        <v>0</v>
      </c>
      <c r="F43" s="141">
        <f>Februar!AI28</f>
        <v>0</v>
      </c>
      <c r="G43" s="141">
        <f>März!AI28</f>
        <v>0</v>
      </c>
      <c r="H43" s="141">
        <f>April!AI28</f>
        <v>0</v>
      </c>
      <c r="I43" s="141">
        <f>Mai!AI28</f>
        <v>0</v>
      </c>
      <c r="J43" s="141">
        <f>Juni!AI28</f>
        <v>0</v>
      </c>
      <c r="K43" s="141">
        <f>Juli!AI28</f>
        <v>0</v>
      </c>
      <c r="L43" s="141">
        <f>August!AI28</f>
        <v>0</v>
      </c>
      <c r="M43" s="141">
        <f>September!AI28</f>
        <v>0</v>
      </c>
      <c r="N43" s="141">
        <f>Oktober!AI28</f>
        <v>0</v>
      </c>
      <c r="O43" s="141">
        <f>November!AI28</f>
        <v>0</v>
      </c>
      <c r="P43" s="141">
        <f>Dezember!AI28</f>
        <v>0</v>
      </c>
    </row>
    <row r="44" spans="1:16" ht="16.5" customHeight="1" x14ac:dyDescent="0.2">
      <c r="A44" s="51">
        <f t="shared" si="2"/>
        <v>29</v>
      </c>
      <c r="B44" s="54" t="s">
        <v>83</v>
      </c>
      <c r="C44" s="51">
        <v>29</v>
      </c>
      <c r="D44" s="53"/>
      <c r="E44" s="141">
        <f>Januar!AI29</f>
        <v>0</v>
      </c>
      <c r="F44" s="141">
        <f>Februar!AI29</f>
        <v>0</v>
      </c>
      <c r="G44" s="141">
        <f>März!AI29</f>
        <v>0</v>
      </c>
      <c r="H44" s="141">
        <f>April!AI29</f>
        <v>0</v>
      </c>
      <c r="I44" s="141">
        <f>Mai!AI29</f>
        <v>0</v>
      </c>
      <c r="J44" s="141">
        <f>Juni!AI29</f>
        <v>0</v>
      </c>
      <c r="K44" s="141">
        <f>Juli!AI29</f>
        <v>0</v>
      </c>
      <c r="L44" s="141">
        <f>August!AI29</f>
        <v>0</v>
      </c>
      <c r="M44" s="141">
        <f>September!AI29</f>
        <v>0</v>
      </c>
      <c r="N44" s="141">
        <f>Oktober!AI29</f>
        <v>0</v>
      </c>
      <c r="O44" s="141">
        <f>November!AI29</f>
        <v>0</v>
      </c>
      <c r="P44" s="141">
        <f>Dezember!AI29</f>
        <v>0</v>
      </c>
    </row>
    <row r="45" spans="1:16" ht="16.5" customHeight="1" x14ac:dyDescent="0.2">
      <c r="A45" s="51">
        <f t="shared" si="2"/>
        <v>30</v>
      </c>
      <c r="B45" s="54" t="s">
        <v>63</v>
      </c>
      <c r="C45" s="51">
        <v>30</v>
      </c>
      <c r="D45" s="53"/>
      <c r="E45" s="141">
        <f>Januar!AI30</f>
        <v>0</v>
      </c>
      <c r="F45" s="141">
        <f>Februar!AI30</f>
        <v>0</v>
      </c>
      <c r="G45" s="141">
        <f>März!AI30</f>
        <v>0</v>
      </c>
      <c r="H45" s="141">
        <f>April!AI30</f>
        <v>0</v>
      </c>
      <c r="I45" s="141">
        <f>Mai!AI30</f>
        <v>0</v>
      </c>
      <c r="J45" s="141">
        <f>Juni!AI30</f>
        <v>0</v>
      </c>
      <c r="K45" s="141">
        <f>Juli!AI30</f>
        <v>0</v>
      </c>
      <c r="L45" s="141">
        <f>August!AI30</f>
        <v>0</v>
      </c>
      <c r="M45" s="141">
        <f>September!AI30</f>
        <v>0</v>
      </c>
      <c r="N45" s="141">
        <f>Oktober!AI30</f>
        <v>0</v>
      </c>
      <c r="O45" s="141">
        <f>November!AI30</f>
        <v>0</v>
      </c>
      <c r="P45" s="141">
        <f>Dezember!AI30</f>
        <v>0</v>
      </c>
    </row>
    <row r="46" spans="1:16" ht="16.5" customHeight="1" x14ac:dyDescent="0.2">
      <c r="A46" s="51">
        <f t="shared" si="2"/>
        <v>31</v>
      </c>
      <c r="B46" s="54" t="s">
        <v>64</v>
      </c>
      <c r="C46" s="51">
        <v>31</v>
      </c>
      <c r="D46" s="53"/>
      <c r="E46" s="141">
        <f>Januar!AI31</f>
        <v>0</v>
      </c>
      <c r="F46" s="141">
        <f>Februar!AI31</f>
        <v>0</v>
      </c>
      <c r="G46" s="141">
        <f>März!AI31</f>
        <v>0</v>
      </c>
      <c r="H46" s="141">
        <f>April!AI31</f>
        <v>0</v>
      </c>
      <c r="I46" s="141">
        <f>Mai!AI31</f>
        <v>0</v>
      </c>
      <c r="J46" s="141">
        <f>Juni!AI31</f>
        <v>0</v>
      </c>
      <c r="K46" s="141">
        <f>Juli!AI31</f>
        <v>0</v>
      </c>
      <c r="L46" s="141">
        <f>August!AI31</f>
        <v>0</v>
      </c>
      <c r="M46" s="141">
        <f>September!AI31</f>
        <v>0</v>
      </c>
      <c r="N46" s="141">
        <f>Oktober!AI31</f>
        <v>0</v>
      </c>
      <c r="O46" s="141">
        <f>November!AI31</f>
        <v>0</v>
      </c>
      <c r="P46" s="141">
        <f>Dezember!AI31</f>
        <v>0</v>
      </c>
    </row>
    <row r="47" spans="1:16" ht="16.5" customHeight="1" x14ac:dyDescent="0.2">
      <c r="A47" s="51">
        <f t="shared" si="2"/>
        <v>32</v>
      </c>
      <c r="B47" s="54" t="s">
        <v>105</v>
      </c>
      <c r="C47" s="51">
        <v>32</v>
      </c>
      <c r="D47" s="53"/>
      <c r="E47" s="141">
        <f>Januar!AI32</f>
        <v>0</v>
      </c>
      <c r="F47" s="141">
        <f>Februar!AI32</f>
        <v>0</v>
      </c>
      <c r="G47" s="141">
        <f>März!AI32</f>
        <v>0</v>
      </c>
      <c r="H47" s="141">
        <f>April!AI32</f>
        <v>0</v>
      </c>
      <c r="I47" s="141">
        <f>Mai!AI32</f>
        <v>0</v>
      </c>
      <c r="J47" s="141">
        <f>Juni!AI32</f>
        <v>0</v>
      </c>
      <c r="K47" s="141">
        <f>Juli!AI32</f>
        <v>0</v>
      </c>
      <c r="L47" s="141">
        <f>August!AI32</f>
        <v>0</v>
      </c>
      <c r="M47" s="141">
        <f>September!AI32</f>
        <v>0</v>
      </c>
      <c r="N47" s="141">
        <f>Oktober!AI32</f>
        <v>0</v>
      </c>
      <c r="O47" s="141">
        <f>November!AI32</f>
        <v>0</v>
      </c>
      <c r="P47" s="141">
        <f>Dezember!AI32</f>
        <v>0</v>
      </c>
    </row>
    <row r="48" spans="1:16" ht="16.5" customHeight="1" x14ac:dyDescent="0.2">
      <c r="A48" s="51">
        <f t="shared" si="2"/>
        <v>33</v>
      </c>
      <c r="B48" s="54" t="s">
        <v>65</v>
      </c>
      <c r="C48" s="51">
        <v>33</v>
      </c>
      <c r="D48" s="53"/>
      <c r="E48" s="141">
        <f>Januar!AI33</f>
        <v>0</v>
      </c>
      <c r="F48" s="141">
        <f>Februar!AI33</f>
        <v>0</v>
      </c>
      <c r="G48" s="141">
        <f>März!AI33</f>
        <v>0</v>
      </c>
      <c r="H48" s="141">
        <f>April!AI33</f>
        <v>0</v>
      </c>
      <c r="I48" s="141">
        <f>Mai!AI33</f>
        <v>0</v>
      </c>
      <c r="J48" s="141">
        <f>Juni!AI33</f>
        <v>0</v>
      </c>
      <c r="K48" s="141">
        <f>Juli!AI33</f>
        <v>0</v>
      </c>
      <c r="L48" s="141">
        <f>August!AI33</f>
        <v>0</v>
      </c>
      <c r="M48" s="141">
        <f>September!AI33</f>
        <v>0</v>
      </c>
      <c r="N48" s="141">
        <f>Oktober!AI33</f>
        <v>0</v>
      </c>
      <c r="O48" s="141">
        <f>November!AI33</f>
        <v>0</v>
      </c>
      <c r="P48" s="141">
        <f>Dezember!AI33</f>
        <v>0</v>
      </c>
    </row>
    <row r="49" spans="1:16" ht="16.5" customHeight="1" x14ac:dyDescent="0.2">
      <c r="A49" s="51">
        <f t="shared" si="2"/>
        <v>34</v>
      </c>
      <c r="B49" s="54" t="s">
        <v>66</v>
      </c>
      <c r="C49" s="51">
        <v>34</v>
      </c>
      <c r="D49" s="53"/>
      <c r="E49" s="141">
        <f>Januar!AI34</f>
        <v>0</v>
      </c>
      <c r="F49" s="141">
        <f>Februar!AI34</f>
        <v>0</v>
      </c>
      <c r="G49" s="141">
        <f>März!AI34</f>
        <v>0</v>
      </c>
      <c r="H49" s="141">
        <f>April!AI34</f>
        <v>0</v>
      </c>
      <c r="I49" s="141">
        <f>Mai!AI34</f>
        <v>0</v>
      </c>
      <c r="J49" s="141">
        <f>Juni!AI34</f>
        <v>0</v>
      </c>
      <c r="K49" s="141">
        <f>Juli!AI34</f>
        <v>0</v>
      </c>
      <c r="L49" s="141">
        <f>August!AI34</f>
        <v>0</v>
      </c>
      <c r="M49" s="141">
        <f>September!AI34</f>
        <v>0</v>
      </c>
      <c r="N49" s="141">
        <f>Oktober!AI34</f>
        <v>0</v>
      </c>
      <c r="O49" s="141">
        <f>November!AI34</f>
        <v>0</v>
      </c>
      <c r="P49" s="141">
        <f>Dezember!AI34</f>
        <v>0</v>
      </c>
    </row>
    <row r="50" spans="1:16" ht="16.5" customHeight="1" x14ac:dyDescent="0.2">
      <c r="A50" s="51"/>
      <c r="B50" s="54" t="s">
        <v>62</v>
      </c>
      <c r="C50" s="51">
        <v>35</v>
      </c>
      <c r="D50" s="53"/>
      <c r="E50" s="141">
        <f>Januar!AI35</f>
        <v>0</v>
      </c>
      <c r="F50" s="141">
        <f>Februar!AI35</f>
        <v>0</v>
      </c>
      <c r="G50" s="141">
        <f>März!AI35</f>
        <v>0</v>
      </c>
      <c r="H50" s="141">
        <f>April!AI35</f>
        <v>0</v>
      </c>
      <c r="I50" s="141">
        <f>Mai!AI35</f>
        <v>0</v>
      </c>
      <c r="J50" s="141">
        <f>Juni!AI35</f>
        <v>0</v>
      </c>
      <c r="K50" s="141">
        <f>Juli!AI35</f>
        <v>0</v>
      </c>
      <c r="L50" s="141">
        <f>August!AI35</f>
        <v>0</v>
      </c>
      <c r="M50" s="141">
        <f>September!AI35</f>
        <v>0</v>
      </c>
      <c r="N50" s="141">
        <f>Oktober!AI35</f>
        <v>0</v>
      </c>
      <c r="O50" s="141">
        <f>November!AI35</f>
        <v>0</v>
      </c>
      <c r="P50" s="141">
        <f>Dezember!AI35</f>
        <v>0</v>
      </c>
    </row>
    <row r="51" spans="1:16" ht="16.5" customHeight="1" x14ac:dyDescent="0.2">
      <c r="A51" s="51">
        <f t="shared" si="2"/>
        <v>36</v>
      </c>
      <c r="B51" s="355" t="s">
        <v>101</v>
      </c>
      <c r="C51" s="51">
        <v>36</v>
      </c>
      <c r="D51" s="142"/>
      <c r="E51" s="143">
        <f>Januar!AI36</f>
        <v>0</v>
      </c>
      <c r="F51" s="143">
        <f>Februar!AI36</f>
        <v>0</v>
      </c>
      <c r="G51" s="143">
        <f>März!AI36</f>
        <v>0</v>
      </c>
      <c r="H51" s="143">
        <f>April!AI36</f>
        <v>0</v>
      </c>
      <c r="I51" s="143">
        <f>Mai!AI36</f>
        <v>0</v>
      </c>
      <c r="J51" s="143">
        <f>Juni!AI36</f>
        <v>0</v>
      </c>
      <c r="K51" s="143">
        <f>Juli!AI36</f>
        <v>0</v>
      </c>
      <c r="L51" s="143">
        <f>August!AI36</f>
        <v>0</v>
      </c>
      <c r="M51" s="143">
        <f>September!AI36</f>
        <v>0</v>
      </c>
      <c r="N51" s="295">
        <f>Oktober!AI36</f>
        <v>0</v>
      </c>
      <c r="O51" s="295">
        <f>November!AI36</f>
        <v>0</v>
      </c>
      <c r="P51" s="295">
        <f>Dezember!AI36</f>
        <v>0</v>
      </c>
    </row>
    <row r="52" spans="1:16" ht="21.75" customHeight="1" x14ac:dyDescent="0.2">
      <c r="N52" s="859" t="str">
        <f>Zerf_Version</f>
        <v>Version VSA 5.05</v>
      </c>
      <c r="O52" s="859"/>
      <c r="P52" s="859"/>
    </row>
    <row r="53" spans="1:16" ht="15.75" x14ac:dyDescent="0.2">
      <c r="B53" s="532" t="s">
        <v>132</v>
      </c>
      <c r="H53" s="390" t="s">
        <v>283</v>
      </c>
      <c r="I53" s="79"/>
      <c r="J53" s="80"/>
    </row>
    <row r="54" spans="1:16" x14ac:dyDescent="0.2">
      <c r="B54" s="533"/>
      <c r="C54" s="534" t="s">
        <v>359</v>
      </c>
      <c r="D54" s="535" t="s">
        <v>360</v>
      </c>
      <c r="E54" s="22" t="s">
        <v>278</v>
      </c>
      <c r="G54" s="392" t="s">
        <v>284</v>
      </c>
      <c r="H54" s="391" t="s">
        <v>282</v>
      </c>
      <c r="I54" s="388"/>
      <c r="J54" s="388"/>
    </row>
    <row r="55" spans="1:16" x14ac:dyDescent="0.2">
      <c r="B55" s="78" t="s">
        <v>361</v>
      </c>
      <c r="C55" s="536">
        <v>-10000</v>
      </c>
      <c r="D55" s="537">
        <v>0</v>
      </c>
      <c r="E55" s="538">
        <f t="shared" ref="E55:E60" si="3">D55/8.4</f>
        <v>0</v>
      </c>
      <c r="G55" s="393">
        <v>1</v>
      </c>
      <c r="H55" s="395">
        <v>1</v>
      </c>
      <c r="I55" s="389" t="s">
        <v>285</v>
      </c>
      <c r="J55" s="394"/>
    </row>
    <row r="56" spans="1:16" x14ac:dyDescent="0.2">
      <c r="B56" s="78" t="s">
        <v>288</v>
      </c>
      <c r="C56" s="536">
        <v>14</v>
      </c>
      <c r="D56" s="537">
        <v>226.8</v>
      </c>
      <c r="E56" s="538">
        <f>D56/8.4</f>
        <v>27</v>
      </c>
      <c r="G56" s="393">
        <v>2</v>
      </c>
      <c r="H56" s="395">
        <v>1</v>
      </c>
      <c r="I56" s="389" t="s">
        <v>286</v>
      </c>
      <c r="J56" s="394"/>
      <c r="L56" s="313"/>
      <c r="M56" s="313"/>
    </row>
    <row r="57" spans="1:16" x14ac:dyDescent="0.2">
      <c r="B57" s="78" t="s">
        <v>277</v>
      </c>
      <c r="C57" s="536">
        <v>21</v>
      </c>
      <c r="D57" s="537">
        <v>210</v>
      </c>
      <c r="E57" s="538">
        <f t="shared" si="3"/>
        <v>25</v>
      </c>
      <c r="G57" s="393">
        <v>3</v>
      </c>
      <c r="H57" s="395">
        <v>2</v>
      </c>
      <c r="I57" s="389" t="s">
        <v>287</v>
      </c>
      <c r="J57" s="394"/>
      <c r="L57" s="313"/>
      <c r="M57" s="313"/>
    </row>
    <row r="58" spans="1:16" x14ac:dyDescent="0.2">
      <c r="B58" s="78" t="s">
        <v>133</v>
      </c>
      <c r="C58" s="536">
        <v>50</v>
      </c>
      <c r="D58" s="537">
        <v>226.8</v>
      </c>
      <c r="E58" s="538">
        <f t="shared" si="3"/>
        <v>27</v>
      </c>
      <c r="G58" s="393">
        <v>4</v>
      </c>
      <c r="H58" s="396"/>
      <c r="I58" s="389"/>
      <c r="J58" s="394"/>
      <c r="L58" s="313"/>
      <c r="M58" s="313"/>
    </row>
    <row r="59" spans="1:16" x14ac:dyDescent="0.2">
      <c r="B59" s="78" t="s">
        <v>134</v>
      </c>
      <c r="C59" s="536">
        <v>60</v>
      </c>
      <c r="D59" s="537">
        <v>268.8</v>
      </c>
      <c r="E59" s="538">
        <f t="shared" si="3"/>
        <v>32</v>
      </c>
      <c r="L59" s="313"/>
      <c r="M59" s="313"/>
    </row>
    <row r="60" spans="1:16" x14ac:dyDescent="0.2">
      <c r="B60" s="78" t="s">
        <v>362</v>
      </c>
      <c r="C60" s="536">
        <v>90</v>
      </c>
      <c r="D60" s="537">
        <v>0</v>
      </c>
      <c r="E60" s="538">
        <f t="shared" si="3"/>
        <v>0</v>
      </c>
      <c r="J60" s="81"/>
    </row>
    <row r="61" spans="1:16" x14ac:dyDescent="0.2">
      <c r="J61" s="81"/>
    </row>
    <row r="62" spans="1:16" x14ac:dyDescent="0.2">
      <c r="J62" s="81"/>
      <c r="L62" s="313"/>
    </row>
    <row r="63" spans="1:16" ht="18" x14ac:dyDescent="0.2">
      <c r="D63" s="347" t="s">
        <v>177</v>
      </c>
      <c r="I63" s="81"/>
    </row>
    <row r="64" spans="1:16" x14ac:dyDescent="0.2">
      <c r="B64" s="90" t="s">
        <v>225</v>
      </c>
      <c r="C64" s="90" t="s">
        <v>226</v>
      </c>
      <c r="D64" s="91"/>
      <c r="E64" s="91"/>
      <c r="F64" s="91"/>
      <c r="G64" s="92" t="s">
        <v>227</v>
      </c>
      <c r="H64" s="91"/>
      <c r="I64" s="91"/>
      <c r="J64" s="91"/>
    </row>
    <row r="65" spans="2:10" ht="15" customHeight="1" x14ac:dyDescent="0.2">
      <c r="B65" s="93" t="s">
        <v>183</v>
      </c>
      <c r="C65" s="85" t="s">
        <v>8</v>
      </c>
      <c r="D65" s="86"/>
      <c r="E65" s="86"/>
      <c r="F65" s="87"/>
      <c r="G65" s="89" t="s">
        <v>41</v>
      </c>
      <c r="H65" s="86"/>
      <c r="I65" s="86"/>
      <c r="J65" s="87"/>
    </row>
    <row r="66" spans="2:10" ht="15" customHeight="1" x14ac:dyDescent="0.2">
      <c r="B66" s="93" t="s">
        <v>184</v>
      </c>
      <c r="C66" s="85" t="s">
        <v>110</v>
      </c>
      <c r="D66" s="86"/>
      <c r="E66" s="86"/>
      <c r="F66" s="87"/>
      <c r="G66" s="89" t="s">
        <v>179</v>
      </c>
      <c r="H66" s="86"/>
      <c r="I66" s="86"/>
      <c r="J66" s="87"/>
    </row>
    <row r="67" spans="2:10" ht="15" customHeight="1" x14ac:dyDescent="0.2">
      <c r="B67" s="93" t="s">
        <v>185</v>
      </c>
      <c r="C67" s="85" t="s">
        <v>45</v>
      </c>
      <c r="D67" s="86"/>
      <c r="E67" s="86"/>
      <c r="F67" s="87"/>
      <c r="G67" s="89" t="s">
        <v>178</v>
      </c>
      <c r="H67" s="86"/>
      <c r="I67" s="86"/>
      <c r="J67" s="87"/>
    </row>
    <row r="68" spans="2:10" ht="15" customHeight="1" x14ac:dyDescent="0.2">
      <c r="B68" s="93" t="s">
        <v>186</v>
      </c>
      <c r="C68" s="85" t="s">
        <v>43</v>
      </c>
      <c r="D68" s="86"/>
      <c r="E68" s="86"/>
      <c r="F68" s="87"/>
      <c r="G68" s="89" t="s">
        <v>180</v>
      </c>
      <c r="H68" s="86"/>
      <c r="I68" s="86"/>
      <c r="J68" s="87"/>
    </row>
    <row r="69" spans="2:10" ht="15" customHeight="1" x14ac:dyDescent="0.2">
      <c r="B69" s="93" t="s">
        <v>187</v>
      </c>
      <c r="C69" s="88" t="s">
        <v>9</v>
      </c>
      <c r="D69" s="86"/>
      <c r="E69" s="86"/>
      <c r="F69" s="87"/>
      <c r="G69" s="89"/>
      <c r="H69" s="86"/>
      <c r="I69" s="86"/>
      <c r="J69" s="87"/>
    </row>
    <row r="70" spans="2:10" ht="15" customHeight="1" x14ac:dyDescent="0.2">
      <c r="B70" s="93" t="s">
        <v>188</v>
      </c>
      <c r="C70" s="88" t="s">
        <v>10</v>
      </c>
      <c r="D70" s="86"/>
      <c r="E70" s="86"/>
      <c r="F70" s="87"/>
      <c r="G70" s="89"/>
      <c r="H70" s="86"/>
      <c r="I70" s="86"/>
      <c r="J70" s="87"/>
    </row>
    <row r="71" spans="2:10" ht="15" customHeight="1" x14ac:dyDescent="0.2">
      <c r="B71" s="93" t="s">
        <v>189</v>
      </c>
      <c r="C71" s="88" t="s">
        <v>11</v>
      </c>
      <c r="D71" s="86"/>
      <c r="E71" s="86"/>
      <c r="F71" s="87"/>
      <c r="G71" s="89"/>
      <c r="H71" s="86"/>
      <c r="I71" s="86"/>
      <c r="J71" s="87"/>
    </row>
    <row r="72" spans="2:10" ht="15" customHeight="1" x14ac:dyDescent="0.2">
      <c r="B72" s="93" t="s">
        <v>190</v>
      </c>
      <c r="C72" s="88" t="s">
        <v>6</v>
      </c>
      <c r="D72" s="86"/>
      <c r="E72" s="86"/>
      <c r="F72" s="87"/>
      <c r="G72" s="89" t="s">
        <v>181</v>
      </c>
      <c r="H72" s="86"/>
      <c r="I72" s="86"/>
      <c r="J72" s="87"/>
    </row>
    <row r="73" spans="2:10" ht="15" customHeight="1" x14ac:dyDescent="0.2">
      <c r="B73" s="93" t="s">
        <v>191</v>
      </c>
      <c r="C73" s="88" t="s">
        <v>7</v>
      </c>
      <c r="D73" s="86"/>
      <c r="E73" s="86"/>
      <c r="F73" s="87"/>
      <c r="G73" s="89"/>
      <c r="H73" s="86"/>
      <c r="I73" s="86"/>
      <c r="J73" s="87"/>
    </row>
    <row r="74" spans="2:10" ht="15" customHeight="1" x14ac:dyDescent="0.2">
      <c r="B74" s="93" t="s">
        <v>192</v>
      </c>
      <c r="C74" s="88" t="s">
        <v>12</v>
      </c>
      <c r="D74" s="86"/>
      <c r="E74" s="86"/>
      <c r="F74" s="87"/>
      <c r="G74" s="89"/>
      <c r="H74" s="86"/>
      <c r="I74" s="86"/>
      <c r="J74" s="87"/>
    </row>
    <row r="75" spans="2:10" ht="15" customHeight="1" x14ac:dyDescent="0.2">
      <c r="B75" s="93" t="s">
        <v>193</v>
      </c>
      <c r="C75" s="88" t="s">
        <v>13</v>
      </c>
      <c r="D75" s="86"/>
      <c r="E75" s="86"/>
      <c r="F75" s="87"/>
      <c r="G75" s="89"/>
      <c r="H75" s="86"/>
      <c r="I75" s="86"/>
      <c r="J75" s="87"/>
    </row>
    <row r="76" spans="2:10" ht="15" customHeight="1" x14ac:dyDescent="0.2">
      <c r="B76" s="93" t="s">
        <v>194</v>
      </c>
      <c r="C76" s="88" t="s">
        <v>47</v>
      </c>
      <c r="D76" s="86"/>
      <c r="E76" s="86"/>
      <c r="F76" s="87"/>
      <c r="G76" s="89"/>
      <c r="H76" s="86"/>
      <c r="I76" s="86"/>
      <c r="J76" s="87"/>
    </row>
    <row r="77" spans="2:10" ht="15" customHeight="1" x14ac:dyDescent="0.2">
      <c r="B77" s="93" t="s">
        <v>195</v>
      </c>
      <c r="C77" s="88" t="s">
        <v>48</v>
      </c>
      <c r="D77" s="86"/>
      <c r="E77" s="86"/>
      <c r="F77" s="87"/>
      <c r="G77" s="89"/>
      <c r="H77" s="86"/>
      <c r="I77" s="86"/>
      <c r="J77" s="87"/>
    </row>
    <row r="78" spans="2:10" ht="15" customHeight="1" x14ac:dyDescent="0.2">
      <c r="B78" s="93" t="s">
        <v>196</v>
      </c>
      <c r="C78" s="88" t="s">
        <v>78</v>
      </c>
      <c r="D78" s="86"/>
      <c r="E78" s="86"/>
      <c r="F78" s="87"/>
      <c r="G78" s="89"/>
      <c r="H78" s="86"/>
      <c r="I78" s="86"/>
      <c r="J78" s="87"/>
    </row>
    <row r="79" spans="2:10" ht="15" customHeight="1" x14ac:dyDescent="0.2">
      <c r="B79" s="93" t="s">
        <v>197</v>
      </c>
      <c r="C79" s="88" t="s">
        <v>49</v>
      </c>
      <c r="D79" s="86"/>
      <c r="E79" s="86"/>
      <c r="F79" s="87"/>
      <c r="G79" s="89"/>
      <c r="H79" s="86"/>
      <c r="I79" s="86"/>
      <c r="J79" s="87"/>
    </row>
    <row r="80" spans="2:10" ht="15" customHeight="1" x14ac:dyDescent="0.2">
      <c r="B80" s="93" t="s">
        <v>198</v>
      </c>
      <c r="C80" s="88" t="s">
        <v>50</v>
      </c>
      <c r="D80" s="86"/>
      <c r="E80" s="86"/>
      <c r="F80" s="87"/>
      <c r="G80" s="89"/>
      <c r="H80" s="86"/>
      <c r="I80" s="86"/>
      <c r="J80" s="87"/>
    </row>
    <row r="81" spans="2:10" ht="15" customHeight="1" x14ac:dyDescent="0.2">
      <c r="B81" s="93" t="s">
        <v>199</v>
      </c>
      <c r="C81" s="85" t="s">
        <v>53</v>
      </c>
      <c r="D81" s="86"/>
      <c r="E81" s="86"/>
      <c r="F81" s="87"/>
      <c r="G81" s="89"/>
      <c r="H81" s="86"/>
      <c r="I81" s="86"/>
      <c r="J81" s="87"/>
    </row>
    <row r="82" spans="2:10" ht="15" customHeight="1" x14ac:dyDescent="0.2">
      <c r="B82" s="93" t="s">
        <v>200</v>
      </c>
      <c r="C82" s="85" t="s">
        <v>99</v>
      </c>
      <c r="D82" s="86"/>
      <c r="E82" s="86"/>
      <c r="F82" s="87"/>
      <c r="G82" s="89"/>
      <c r="H82" s="86"/>
      <c r="I82" s="86"/>
      <c r="J82" s="87"/>
    </row>
    <row r="83" spans="2:10" ht="15" customHeight="1" x14ac:dyDescent="0.2">
      <c r="B83" s="93" t="s">
        <v>201</v>
      </c>
      <c r="C83" s="85" t="s">
        <v>54</v>
      </c>
      <c r="D83" s="86"/>
      <c r="E83" s="86"/>
      <c r="F83" s="87"/>
      <c r="G83" s="89"/>
      <c r="H83" s="86"/>
      <c r="I83" s="86"/>
      <c r="J83" s="87"/>
    </row>
    <row r="84" spans="2:10" ht="15" customHeight="1" x14ac:dyDescent="0.2">
      <c r="B84" s="93" t="s">
        <v>202</v>
      </c>
      <c r="C84" s="85" t="s">
        <v>55</v>
      </c>
      <c r="D84" s="86"/>
      <c r="E84" s="86"/>
      <c r="F84" s="87"/>
      <c r="G84" s="89"/>
      <c r="H84" s="86"/>
      <c r="I84" s="86"/>
      <c r="J84" s="87"/>
    </row>
    <row r="85" spans="2:10" ht="15" customHeight="1" x14ac:dyDescent="0.2">
      <c r="B85" s="93" t="s">
        <v>203</v>
      </c>
      <c r="C85" s="85" t="s">
        <v>81</v>
      </c>
      <c r="D85" s="86"/>
      <c r="E85" s="86"/>
      <c r="F85" s="87"/>
      <c r="G85" s="89"/>
      <c r="H85" s="86"/>
      <c r="I85" s="86"/>
      <c r="J85" s="87"/>
    </row>
    <row r="86" spans="2:10" ht="15" customHeight="1" x14ac:dyDescent="0.2">
      <c r="B86" s="93" t="s">
        <v>204</v>
      </c>
      <c r="C86" s="85" t="s">
        <v>363</v>
      </c>
      <c r="D86" s="86"/>
      <c r="E86" s="86"/>
      <c r="F86" s="87"/>
      <c r="G86" s="89"/>
      <c r="H86" s="86"/>
      <c r="I86" s="86"/>
      <c r="J86" s="87"/>
    </row>
    <row r="87" spans="2:10" ht="15" customHeight="1" x14ac:dyDescent="0.2">
      <c r="B87" s="93" t="s">
        <v>205</v>
      </c>
      <c r="C87" s="85" t="s">
        <v>39</v>
      </c>
      <c r="D87" s="86"/>
      <c r="E87" s="86"/>
      <c r="F87" s="87"/>
      <c r="G87" s="89"/>
      <c r="H87" s="86"/>
      <c r="I87" s="86"/>
      <c r="J87" s="87"/>
    </row>
    <row r="88" spans="2:10" ht="15" customHeight="1" x14ac:dyDescent="0.2">
      <c r="B88" s="93" t="s">
        <v>206</v>
      </c>
      <c r="C88" s="85" t="s">
        <v>58</v>
      </c>
      <c r="D88" s="86"/>
      <c r="E88" s="86"/>
      <c r="F88" s="87"/>
      <c r="G88" s="89"/>
      <c r="H88" s="86"/>
      <c r="I88" s="86"/>
      <c r="J88" s="87"/>
    </row>
    <row r="89" spans="2:10" ht="15" customHeight="1" x14ac:dyDescent="0.2">
      <c r="B89" s="93" t="s">
        <v>207</v>
      </c>
      <c r="C89" s="85" t="s">
        <v>59</v>
      </c>
      <c r="D89" s="86"/>
      <c r="E89" s="86"/>
      <c r="F89" s="87"/>
      <c r="G89" s="89"/>
      <c r="H89" s="86"/>
      <c r="I89" s="86"/>
      <c r="J89" s="87"/>
    </row>
    <row r="90" spans="2:10" ht="15" customHeight="1" x14ac:dyDescent="0.2">
      <c r="B90" s="93" t="s">
        <v>208</v>
      </c>
      <c r="C90" s="85" t="s">
        <v>60</v>
      </c>
      <c r="D90" s="86"/>
      <c r="E90" s="86"/>
      <c r="F90" s="87"/>
      <c r="G90" s="89"/>
      <c r="H90" s="86"/>
      <c r="I90" s="86"/>
      <c r="J90" s="87"/>
    </row>
    <row r="91" spans="2:10" ht="15" customHeight="1" x14ac:dyDescent="0.2">
      <c r="B91" s="93" t="s">
        <v>209</v>
      </c>
      <c r="C91" s="85" t="s">
        <v>61</v>
      </c>
      <c r="D91" s="86"/>
      <c r="E91" s="86"/>
      <c r="F91" s="87"/>
      <c r="G91" s="89"/>
      <c r="H91" s="86"/>
      <c r="I91" s="86"/>
      <c r="J91" s="87"/>
    </row>
    <row r="92" spans="2:10" ht="15" customHeight="1" x14ac:dyDescent="0.2">
      <c r="B92" s="93" t="s">
        <v>210</v>
      </c>
      <c r="C92" s="85" t="s">
        <v>62</v>
      </c>
      <c r="D92" s="86"/>
      <c r="E92" s="86"/>
      <c r="F92" s="87"/>
      <c r="G92" s="89"/>
      <c r="H92" s="86"/>
      <c r="I92" s="86"/>
      <c r="J92" s="87"/>
    </row>
    <row r="93" spans="2:10" ht="15" customHeight="1" x14ac:dyDescent="0.2">
      <c r="B93" s="93" t="s">
        <v>211</v>
      </c>
      <c r="C93" s="85" t="s">
        <v>103</v>
      </c>
      <c r="D93" s="86"/>
      <c r="E93" s="86"/>
      <c r="F93" s="87"/>
      <c r="G93" s="89"/>
      <c r="H93" s="86"/>
      <c r="I93" s="86"/>
      <c r="J93" s="87"/>
    </row>
    <row r="94" spans="2:10" ht="15" customHeight="1" x14ac:dyDescent="0.2">
      <c r="B94" s="93" t="s">
        <v>212</v>
      </c>
      <c r="C94" s="85" t="s">
        <v>123</v>
      </c>
      <c r="D94" s="86"/>
      <c r="E94" s="86"/>
      <c r="F94" s="87"/>
      <c r="G94" s="89"/>
      <c r="H94" s="86"/>
      <c r="I94" s="86"/>
      <c r="J94" s="87"/>
    </row>
    <row r="95" spans="2:10" ht="15" customHeight="1" x14ac:dyDescent="0.2">
      <c r="B95" s="93" t="s">
        <v>213</v>
      </c>
      <c r="C95" s="85" t="s">
        <v>83</v>
      </c>
      <c r="D95" s="86"/>
      <c r="E95" s="86"/>
      <c r="F95" s="87"/>
      <c r="G95" s="89"/>
      <c r="H95" s="86"/>
      <c r="I95" s="86"/>
      <c r="J95" s="87"/>
    </row>
    <row r="96" spans="2:10" ht="15" customHeight="1" x14ac:dyDescent="0.2">
      <c r="B96" s="93" t="s">
        <v>214</v>
      </c>
      <c r="C96" s="85" t="s">
        <v>63</v>
      </c>
      <c r="D96" s="86"/>
      <c r="E96" s="86"/>
      <c r="F96" s="87"/>
      <c r="G96" s="89" t="s">
        <v>182</v>
      </c>
      <c r="H96" s="86"/>
      <c r="I96" s="86"/>
      <c r="J96" s="87"/>
    </row>
    <row r="97" spans="2:10" ht="15" customHeight="1" x14ac:dyDescent="0.2">
      <c r="B97" s="93" t="s">
        <v>215</v>
      </c>
      <c r="C97" s="85" t="s">
        <v>64</v>
      </c>
      <c r="D97" s="86"/>
      <c r="E97" s="86"/>
      <c r="F97" s="87"/>
      <c r="G97" s="89"/>
      <c r="H97" s="86"/>
      <c r="I97" s="86"/>
      <c r="J97" s="87"/>
    </row>
    <row r="98" spans="2:10" ht="15" customHeight="1" x14ac:dyDescent="0.2">
      <c r="B98" s="93" t="s">
        <v>216</v>
      </c>
      <c r="C98" s="85" t="s">
        <v>105</v>
      </c>
      <c r="D98" s="86"/>
      <c r="E98" s="86"/>
      <c r="F98" s="87"/>
      <c r="G98" s="89"/>
      <c r="H98" s="86"/>
      <c r="I98" s="86"/>
      <c r="J98" s="87"/>
    </row>
    <row r="99" spans="2:10" ht="15" customHeight="1" x14ac:dyDescent="0.2">
      <c r="B99" s="93" t="s">
        <v>217</v>
      </c>
      <c r="C99" s="85" t="str">
        <f>IF(fZeile1="","freie Zeile 1",fZeile1)</f>
        <v>freie Zeile 1</v>
      </c>
      <c r="D99" s="86"/>
      <c r="E99" s="86"/>
      <c r="F99" s="87"/>
      <c r="G99" s="89" t="s">
        <v>273</v>
      </c>
      <c r="H99" s="86"/>
      <c r="I99" s="86"/>
      <c r="J99" s="87"/>
    </row>
    <row r="100" spans="2:10" ht="15" customHeight="1" x14ac:dyDescent="0.2">
      <c r="B100" s="93" t="s">
        <v>218</v>
      </c>
      <c r="C100" s="85" t="str">
        <f>IF(fZeile2="","freie Zeile 2",fZeile2)</f>
        <v>freie Zeile 2</v>
      </c>
      <c r="D100" s="86"/>
      <c r="E100" s="86"/>
      <c r="F100" s="87"/>
      <c r="G100" s="89" t="s">
        <v>273</v>
      </c>
      <c r="H100" s="86"/>
      <c r="I100" s="86"/>
      <c r="J100" s="87"/>
    </row>
    <row r="101" spans="2:10" ht="15" customHeight="1" x14ac:dyDescent="0.2">
      <c r="B101" s="93" t="s">
        <v>219</v>
      </c>
      <c r="C101" s="85" t="s">
        <v>101</v>
      </c>
      <c r="D101" s="86"/>
      <c r="E101" s="86"/>
      <c r="F101" s="87"/>
      <c r="G101" s="89"/>
      <c r="H101" s="86"/>
      <c r="I101" s="86"/>
      <c r="J101" s="87"/>
    </row>
    <row r="102" spans="2:10" ht="15" customHeight="1" x14ac:dyDescent="0.2">
      <c r="B102" s="93" t="s">
        <v>195</v>
      </c>
      <c r="C102" s="85" t="s">
        <v>51</v>
      </c>
      <c r="D102" s="86"/>
      <c r="E102" s="86"/>
      <c r="F102" s="87"/>
      <c r="G102" s="89"/>
      <c r="H102" s="86"/>
      <c r="I102" s="86"/>
      <c r="J102" s="87"/>
    </row>
    <row r="103" spans="2:10" ht="15" customHeight="1" x14ac:dyDescent="0.2">
      <c r="B103" s="93" t="s">
        <v>220</v>
      </c>
      <c r="C103" s="85" t="s">
        <v>52</v>
      </c>
      <c r="D103" s="86"/>
      <c r="E103" s="86"/>
      <c r="F103" s="87"/>
      <c r="G103" s="89"/>
      <c r="H103" s="86"/>
      <c r="I103" s="86"/>
      <c r="J103" s="87"/>
    </row>
    <row r="104" spans="2:10" ht="15" customHeight="1" x14ac:dyDescent="0.2">
      <c r="B104" s="93" t="s">
        <v>221</v>
      </c>
      <c r="C104" s="85" t="s">
        <v>235</v>
      </c>
      <c r="D104" s="86"/>
      <c r="E104" s="86"/>
      <c r="F104" s="87"/>
      <c r="G104" s="89"/>
      <c r="H104" s="86"/>
      <c r="I104" s="86"/>
      <c r="J104" s="87"/>
    </row>
    <row r="105" spans="2:10" ht="15" customHeight="1" x14ac:dyDescent="0.2">
      <c r="B105" s="93"/>
      <c r="C105" s="85"/>
      <c r="D105" s="86"/>
      <c r="E105" s="86"/>
      <c r="F105" s="87"/>
      <c r="G105" s="89"/>
      <c r="H105" s="86"/>
      <c r="I105" s="86"/>
      <c r="J105" s="87"/>
    </row>
    <row r="106" spans="2:10" ht="15" customHeight="1" x14ac:dyDescent="0.2">
      <c r="B106" s="93"/>
      <c r="C106" s="85"/>
      <c r="D106" s="86"/>
      <c r="E106" s="86"/>
      <c r="F106" s="87"/>
      <c r="G106" s="89"/>
      <c r="H106" s="86"/>
      <c r="I106" s="86"/>
      <c r="J106" s="87"/>
    </row>
    <row r="107" spans="2:10" ht="15" customHeight="1" x14ac:dyDescent="0.2">
      <c r="B107" s="93"/>
      <c r="C107" s="85"/>
      <c r="D107" s="86"/>
      <c r="E107" s="86"/>
      <c r="F107" s="87"/>
      <c r="G107" s="89"/>
      <c r="H107" s="86"/>
      <c r="I107" s="86"/>
      <c r="J107" s="87"/>
    </row>
    <row r="108" spans="2:10" ht="15" customHeight="1" x14ac:dyDescent="0.2">
      <c r="B108" s="93"/>
      <c r="C108" s="85"/>
      <c r="D108" s="86"/>
      <c r="E108" s="86"/>
      <c r="F108" s="87"/>
      <c r="G108" s="89"/>
      <c r="H108" s="86"/>
      <c r="I108" s="86"/>
      <c r="J108" s="87"/>
    </row>
    <row r="109" spans="2:10" ht="15" customHeight="1" x14ac:dyDescent="0.2">
      <c r="B109" s="93"/>
      <c r="C109" s="85"/>
      <c r="D109" s="86"/>
      <c r="E109" s="86"/>
      <c r="F109" s="87"/>
      <c r="G109" s="89"/>
      <c r="H109" s="86"/>
      <c r="I109" s="86"/>
      <c r="J109" s="87"/>
    </row>
    <row r="110" spans="2:10" ht="15" customHeight="1" x14ac:dyDescent="0.2">
      <c r="B110" s="93"/>
      <c r="C110" s="85"/>
      <c r="D110" s="86"/>
      <c r="E110" s="86"/>
      <c r="F110" s="87"/>
      <c r="G110" s="89"/>
      <c r="H110" s="86"/>
      <c r="I110" s="86"/>
      <c r="J110" s="87"/>
    </row>
    <row r="111" spans="2:10" ht="15" customHeight="1" x14ac:dyDescent="0.2">
      <c r="B111" s="93"/>
      <c r="C111" s="85"/>
      <c r="D111" s="86"/>
      <c r="E111" s="86"/>
      <c r="F111" s="87"/>
      <c r="G111" s="89"/>
      <c r="H111" s="86"/>
      <c r="I111" s="86"/>
      <c r="J111" s="87"/>
    </row>
    <row r="112" spans="2:10" ht="15" customHeight="1" x14ac:dyDescent="0.2">
      <c r="B112" s="93"/>
      <c r="C112" s="85"/>
      <c r="D112" s="86"/>
      <c r="E112" s="86"/>
      <c r="F112" s="87"/>
      <c r="G112" s="89"/>
      <c r="H112" s="86"/>
      <c r="I112" s="86"/>
      <c r="J112" s="87"/>
    </row>
    <row r="113" spans="2:19" ht="15" customHeight="1" x14ac:dyDescent="0.2">
      <c r="B113" s="93"/>
      <c r="C113" s="85"/>
      <c r="D113" s="86"/>
      <c r="E113" s="86"/>
      <c r="F113" s="87"/>
      <c r="G113" s="89"/>
      <c r="H113" s="86"/>
      <c r="I113" s="86"/>
      <c r="J113" s="87"/>
    </row>
    <row r="114" spans="2:19" ht="15" customHeight="1" x14ac:dyDescent="0.2">
      <c r="B114" s="93"/>
      <c r="C114" s="85"/>
      <c r="D114" s="86"/>
      <c r="E114" s="86"/>
      <c r="F114" s="87"/>
      <c r="G114" s="89"/>
      <c r="H114" s="86"/>
      <c r="I114" s="86"/>
      <c r="J114" s="87"/>
    </row>
    <row r="115" spans="2:19" ht="15" customHeight="1" x14ac:dyDescent="0.2">
      <c r="B115" s="93"/>
      <c r="C115" s="85"/>
      <c r="D115" s="86"/>
      <c r="E115" s="86"/>
      <c r="F115" s="87"/>
      <c r="G115" s="89"/>
      <c r="H115" s="86"/>
      <c r="I115" s="86"/>
      <c r="J115" s="87"/>
    </row>
    <row r="116" spans="2:19" ht="15" customHeight="1" x14ac:dyDescent="0.2">
      <c r="B116" s="93"/>
      <c r="C116" s="85"/>
      <c r="D116" s="86"/>
      <c r="E116" s="86"/>
      <c r="F116" s="87"/>
      <c r="G116" s="89"/>
      <c r="H116" s="86"/>
      <c r="I116" s="86"/>
      <c r="J116" s="87"/>
    </row>
    <row r="117" spans="2:19" ht="15" customHeight="1" x14ac:dyDescent="0.2">
      <c r="B117" s="93"/>
      <c r="C117" s="85"/>
      <c r="D117" s="86"/>
      <c r="E117" s="86"/>
      <c r="F117" s="87"/>
      <c r="G117" s="89"/>
      <c r="H117" s="86"/>
      <c r="I117" s="86"/>
      <c r="J117" s="87"/>
    </row>
    <row r="118" spans="2:19" ht="15" customHeight="1" x14ac:dyDescent="0.2">
      <c r="B118" s="93"/>
      <c r="C118" s="85"/>
      <c r="D118" s="86"/>
      <c r="E118" s="86"/>
      <c r="F118" s="87"/>
      <c r="G118" s="89"/>
      <c r="H118" s="86"/>
      <c r="I118" s="86"/>
      <c r="J118" s="87"/>
    </row>
    <row r="119" spans="2:19" ht="15" customHeight="1" x14ac:dyDescent="0.2">
      <c r="B119" s="93"/>
      <c r="C119" s="85"/>
      <c r="D119" s="86"/>
      <c r="E119" s="86"/>
      <c r="F119" s="87"/>
      <c r="G119" s="89"/>
      <c r="H119" s="86"/>
      <c r="I119" s="86"/>
      <c r="J119" s="87"/>
    </row>
    <row r="120" spans="2:19" ht="15" customHeight="1" x14ac:dyDescent="0.2">
      <c r="B120" s="93"/>
      <c r="C120" s="85"/>
      <c r="D120" s="86"/>
      <c r="E120" s="86"/>
      <c r="F120" s="87"/>
      <c r="G120" s="89"/>
      <c r="H120" s="86"/>
      <c r="I120" s="86"/>
      <c r="J120" s="87"/>
    </row>
    <row r="121" spans="2:19" ht="15" customHeight="1" x14ac:dyDescent="0.2">
      <c r="B121" s="93"/>
      <c r="C121" s="85"/>
      <c r="D121" s="86"/>
      <c r="E121" s="86"/>
      <c r="F121" s="87"/>
      <c r="G121" s="89"/>
      <c r="H121" s="86"/>
      <c r="I121" s="86"/>
      <c r="J121" s="87"/>
    </row>
    <row r="122" spans="2:19" ht="15" customHeight="1" x14ac:dyDescent="0.2">
      <c r="B122" s="93"/>
      <c r="C122" s="85"/>
      <c r="D122" s="86"/>
      <c r="E122" s="86"/>
      <c r="F122" s="87"/>
      <c r="G122" s="89"/>
      <c r="H122" s="86"/>
      <c r="I122" s="86"/>
      <c r="J122" s="87"/>
    </row>
    <row r="123" spans="2:19" ht="15" customHeight="1" x14ac:dyDescent="0.2">
      <c r="B123" s="93"/>
      <c r="C123" s="85"/>
      <c r="D123" s="86"/>
      <c r="E123" s="86"/>
      <c r="F123" s="87"/>
      <c r="G123" s="89"/>
      <c r="H123" s="86"/>
      <c r="I123" s="86"/>
      <c r="J123" s="87"/>
    </row>
    <row r="124" spans="2:19" ht="15" customHeight="1" x14ac:dyDescent="0.2">
      <c r="B124" s="93"/>
      <c r="C124" s="85"/>
      <c r="D124" s="86"/>
      <c r="E124" s="86"/>
      <c r="F124" s="87"/>
      <c r="G124" s="89"/>
      <c r="H124" s="86"/>
      <c r="I124" s="86"/>
      <c r="J124" s="87"/>
    </row>
    <row r="126" spans="2:19" ht="14.25" x14ac:dyDescent="0.2">
      <c r="C126" s="107" t="s">
        <v>233</v>
      </c>
      <c r="D126" s="107"/>
      <c r="E126" s="107" t="s">
        <v>236</v>
      </c>
      <c r="F126" s="107"/>
      <c r="N126" s="40" t="s">
        <v>263</v>
      </c>
    </row>
    <row r="127" spans="2:19" x14ac:dyDescent="0.2">
      <c r="C127" s="91"/>
      <c r="D127" s="91"/>
      <c r="E127" s="91"/>
      <c r="F127" s="91"/>
      <c r="G127" s="91"/>
      <c r="H127" s="91"/>
      <c r="I127" s="91"/>
      <c r="J127" s="91"/>
    </row>
    <row r="128" spans="2:19" ht="12.75" customHeight="1" x14ac:dyDescent="0.2">
      <c r="C128" s="108">
        <v>1</v>
      </c>
      <c r="D128" s="109">
        <f t="shared" ref="D128:D138" si="4">DATE(SL_Jahr,C129,1)-1</f>
        <v>45322</v>
      </c>
      <c r="E128" s="863" t="s">
        <v>246</v>
      </c>
      <c r="F128" s="864"/>
      <c r="G128" s="864"/>
      <c r="H128" s="864"/>
      <c r="I128" s="864"/>
      <c r="J128" s="865"/>
      <c r="N128" s="872" t="s">
        <v>262</v>
      </c>
      <c r="O128" s="873"/>
      <c r="P128" s="873"/>
      <c r="Q128" s="873"/>
      <c r="R128" s="873"/>
      <c r="S128" s="873"/>
    </row>
    <row r="129" spans="3:19" x14ac:dyDescent="0.2">
      <c r="C129" s="108">
        <v>2</v>
      </c>
      <c r="D129" s="109">
        <f t="shared" si="4"/>
        <v>45351</v>
      </c>
      <c r="E129" s="866"/>
      <c r="F129" s="867"/>
      <c r="G129" s="867"/>
      <c r="H129" s="867"/>
      <c r="I129" s="867"/>
      <c r="J129" s="868"/>
      <c r="N129" s="873"/>
      <c r="O129" s="873"/>
      <c r="P129" s="873"/>
      <c r="Q129" s="873"/>
      <c r="R129" s="873"/>
      <c r="S129" s="873"/>
    </row>
    <row r="130" spans="3:19" x14ac:dyDescent="0.2">
      <c r="C130" s="108">
        <v>3</v>
      </c>
      <c r="D130" s="109">
        <f t="shared" si="4"/>
        <v>45382</v>
      </c>
      <c r="E130" s="866"/>
      <c r="F130" s="867"/>
      <c r="G130" s="867"/>
      <c r="H130" s="867"/>
      <c r="I130" s="867"/>
      <c r="J130" s="868"/>
      <c r="N130" s="873"/>
      <c r="O130" s="873"/>
      <c r="P130" s="873"/>
      <c r="Q130" s="873"/>
      <c r="R130" s="873"/>
      <c r="S130" s="873"/>
    </row>
    <row r="131" spans="3:19" x14ac:dyDescent="0.2">
      <c r="C131" s="108">
        <v>4</v>
      </c>
      <c r="D131" s="109">
        <f t="shared" si="4"/>
        <v>45412</v>
      </c>
      <c r="E131" s="866"/>
      <c r="F131" s="867"/>
      <c r="G131" s="867"/>
      <c r="H131" s="867"/>
      <c r="I131" s="867"/>
      <c r="J131" s="868"/>
      <c r="N131" s="873"/>
      <c r="O131" s="873"/>
      <c r="P131" s="873"/>
      <c r="Q131" s="873"/>
      <c r="R131" s="873"/>
      <c r="S131" s="873"/>
    </row>
    <row r="132" spans="3:19" x14ac:dyDescent="0.2">
      <c r="C132" s="108">
        <v>5</v>
      </c>
      <c r="D132" s="109">
        <f t="shared" si="4"/>
        <v>45443</v>
      </c>
      <c r="E132" s="866"/>
      <c r="F132" s="867"/>
      <c r="G132" s="867"/>
      <c r="H132" s="867"/>
      <c r="I132" s="867"/>
      <c r="J132" s="868"/>
      <c r="N132" s="873"/>
      <c r="O132" s="873"/>
      <c r="P132" s="873"/>
      <c r="Q132" s="873"/>
      <c r="R132" s="873"/>
      <c r="S132" s="873"/>
    </row>
    <row r="133" spans="3:19" x14ac:dyDescent="0.2">
      <c r="C133" s="108">
        <v>6</v>
      </c>
      <c r="D133" s="109">
        <f t="shared" si="4"/>
        <v>45473</v>
      </c>
      <c r="E133" s="866"/>
      <c r="F133" s="867"/>
      <c r="G133" s="867"/>
      <c r="H133" s="867"/>
      <c r="I133" s="867"/>
      <c r="J133" s="868"/>
      <c r="N133" s="873"/>
      <c r="O133" s="873"/>
      <c r="P133" s="873"/>
      <c r="Q133" s="873"/>
      <c r="R133" s="873"/>
      <c r="S133" s="873"/>
    </row>
    <row r="134" spans="3:19" x14ac:dyDescent="0.2">
      <c r="C134" s="108">
        <v>7</v>
      </c>
      <c r="D134" s="109">
        <f t="shared" si="4"/>
        <v>45504</v>
      </c>
      <c r="E134" s="866"/>
      <c r="F134" s="867"/>
      <c r="G134" s="867"/>
      <c r="H134" s="867"/>
      <c r="I134" s="867"/>
      <c r="J134" s="868"/>
      <c r="N134" s="873"/>
      <c r="O134" s="873"/>
      <c r="P134" s="873"/>
      <c r="Q134" s="873"/>
      <c r="R134" s="873"/>
      <c r="S134" s="873"/>
    </row>
    <row r="135" spans="3:19" x14ac:dyDescent="0.2">
      <c r="C135" s="108">
        <v>8</v>
      </c>
      <c r="D135" s="109">
        <f t="shared" si="4"/>
        <v>45535</v>
      </c>
      <c r="E135" s="866"/>
      <c r="F135" s="867"/>
      <c r="G135" s="867"/>
      <c r="H135" s="867"/>
      <c r="I135" s="867"/>
      <c r="J135" s="868"/>
      <c r="N135" s="873"/>
      <c r="O135" s="873"/>
      <c r="P135" s="873"/>
      <c r="Q135" s="873"/>
      <c r="R135" s="873"/>
      <c r="S135" s="873"/>
    </row>
    <row r="136" spans="3:19" x14ac:dyDescent="0.2">
      <c r="C136" s="108">
        <v>9</v>
      </c>
      <c r="D136" s="109">
        <f t="shared" si="4"/>
        <v>45565</v>
      </c>
      <c r="E136" s="866"/>
      <c r="F136" s="867"/>
      <c r="G136" s="867"/>
      <c r="H136" s="867"/>
      <c r="I136" s="867"/>
      <c r="J136" s="868"/>
      <c r="N136" s="873"/>
      <c r="O136" s="873"/>
      <c r="P136" s="873"/>
      <c r="Q136" s="873"/>
      <c r="R136" s="873"/>
      <c r="S136" s="873"/>
    </row>
    <row r="137" spans="3:19" x14ac:dyDescent="0.2">
      <c r="C137" s="108">
        <v>10</v>
      </c>
      <c r="D137" s="109">
        <f t="shared" si="4"/>
        <v>45596</v>
      </c>
      <c r="E137" s="866"/>
      <c r="F137" s="867"/>
      <c r="G137" s="867"/>
      <c r="H137" s="867"/>
      <c r="I137" s="867"/>
      <c r="J137" s="868"/>
      <c r="N137" s="873"/>
      <c r="O137" s="873"/>
      <c r="P137" s="873"/>
      <c r="Q137" s="873"/>
      <c r="R137" s="873"/>
      <c r="S137" s="873"/>
    </row>
    <row r="138" spans="3:19" x14ac:dyDescent="0.2">
      <c r="C138" s="108">
        <v>11</v>
      </c>
      <c r="D138" s="109">
        <f t="shared" si="4"/>
        <v>45626</v>
      </c>
      <c r="E138" s="866"/>
      <c r="F138" s="867"/>
      <c r="G138" s="867"/>
      <c r="H138" s="867"/>
      <c r="I138" s="867"/>
      <c r="J138" s="868"/>
      <c r="N138" s="873"/>
      <c r="O138" s="873"/>
      <c r="P138" s="873"/>
      <c r="Q138" s="873"/>
      <c r="R138" s="873"/>
      <c r="S138" s="873"/>
    </row>
    <row r="139" spans="3:19" x14ac:dyDescent="0.2">
      <c r="C139" s="108">
        <v>12</v>
      </c>
      <c r="D139" s="109">
        <f>DATE(SL_Jahr,12,31)</f>
        <v>45657</v>
      </c>
      <c r="E139" s="869"/>
      <c r="F139" s="870"/>
      <c r="G139" s="870"/>
      <c r="H139" s="870"/>
      <c r="I139" s="870"/>
      <c r="J139" s="871"/>
      <c r="N139" s="873"/>
      <c r="O139" s="873"/>
      <c r="P139" s="873"/>
      <c r="Q139" s="873"/>
      <c r="R139" s="873"/>
      <c r="S139" s="873"/>
    </row>
  </sheetData>
  <sheetProtection algorithmName="SHA-512" hashValue="hcHSp5ESVGmIwsA9eG9kNEPgEgPsnbOCsMhrKEsZmnsAG/0V3OIurc1R4nEtqRft5m9RK4iGbxuCBNm3qege1A==" saltValue="qJvAdHJ/3HegJXPJaNDy8A==" spinCount="100000" sheet="1" selectLockedCells="1"/>
  <mergeCells count="6">
    <mergeCell ref="D4:E4"/>
    <mergeCell ref="D2:E2"/>
    <mergeCell ref="N52:P52"/>
    <mergeCell ref="D3:R3"/>
    <mergeCell ref="E128:J139"/>
    <mergeCell ref="N128:S139"/>
  </mergeCells>
  <phoneticPr fontId="39" type="noConversion"/>
  <hyperlinks>
    <hyperlink ref="E128" r:id="rId1" xr:uid="{00000000-0004-0000-1100-000000000000}"/>
    <hyperlink ref="N128" r:id="rId2" xr:uid="{00000000-0004-0000-1100-000001000000}"/>
  </hyperlinks>
  <pageMargins left="0.7" right="0.7" top="0.78740157499999996" bottom="0.78740157499999996" header="0.3" footer="0.3"/>
  <pageSetup paperSize="9" scale="64" fitToHeight="6" orientation="landscape" verticalDpi="0" r:id="rId3"/>
  <rowBreaks count="1" manualBreakCount="1">
    <brk id="10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tabColor indexed="9"/>
    <pageSetUpPr autoPageBreaks="0" fitToPage="1"/>
  </sheetPr>
  <dimension ref="B1:P36"/>
  <sheetViews>
    <sheetView showGridLines="0" zoomScaleNormal="100" workbookViewId="0">
      <pane ySplit="4" topLeftCell="A5" activePane="bottomLeft" state="frozen"/>
      <selection pane="bottomLeft" activeCell="E6" sqref="E6"/>
    </sheetView>
  </sheetViews>
  <sheetFormatPr baseColWidth="10" defaultRowHeight="12.75" x14ac:dyDescent="0.2"/>
  <cols>
    <col min="1" max="1" width="2.42578125" customWidth="1"/>
    <col min="2" max="2" width="23" customWidth="1"/>
    <col min="3" max="3" width="34.7109375" customWidth="1"/>
    <col min="4" max="4" width="25" hidden="1" customWidth="1"/>
    <col min="5" max="5" width="32.7109375" style="18" customWidth="1"/>
    <col min="6" max="7" width="19.7109375" style="18" customWidth="1"/>
    <col min="8" max="8" width="28.28515625" style="18" customWidth="1"/>
    <col min="9" max="9" width="28.28515625" hidden="1" customWidth="1"/>
    <col min="10" max="10" width="28.28515625" style="18" customWidth="1"/>
    <col min="12" max="12" width="4.28515625" hidden="1" customWidth="1"/>
  </cols>
  <sheetData>
    <row r="1" spans="2:12" ht="13.5" thickBot="1" x14ac:dyDescent="0.25"/>
    <row r="2" spans="2:12" ht="33.75" customHeight="1" thickBot="1" x14ac:dyDescent="0.25">
      <c r="C2" s="102" t="str">
        <f>"Hilfsblatt zum Übertragen Ihrer Daten ins Jahr "&amp;TEXT(SL_Jahr,"0000")</f>
        <v>Hilfsblatt zum Übertragen Ihrer Daten ins Jahr 2024</v>
      </c>
      <c r="D2" s="99"/>
      <c r="E2" s="100"/>
      <c r="F2" s="100"/>
      <c r="G2" s="100"/>
      <c r="H2" s="101"/>
      <c r="J2" s="226" t="str">
        <f>Zerf_Version</f>
        <v>Version VSA 5.05</v>
      </c>
      <c r="K2" s="138" t="str">
        <f>HYPERLINK(VSA_HELPLINK,"i")</f>
        <v>i</v>
      </c>
    </row>
    <row r="3" spans="2:12" ht="21" customHeight="1" x14ac:dyDescent="0.2">
      <c r="C3" s="799" t="str">
        <f>"Hier die Werte des Jahres "&amp;TEXT(SL_Jahr-1,"0000")&amp;" oder neue Werte (dezimal) eintragen"</f>
        <v>Hier die Werte des Jahres 2023 oder neue Werte (dezimal) eintragen</v>
      </c>
      <c r="E3" s="800"/>
      <c r="F3" s="83"/>
      <c r="G3" s="83"/>
      <c r="H3" s="799" t="str">
        <f>"Werte am Ende des Jahres als Übertrag für "&amp;TEXT(SL_Jahr+1,"0000")&amp;" gültig"</f>
        <v>Werte am Ende des Jahres als Übertrag für 2025 gültig</v>
      </c>
    </row>
    <row r="4" spans="2:12" ht="15.75" customHeight="1" x14ac:dyDescent="0.2">
      <c r="C4" s="799"/>
      <c r="E4" s="801"/>
      <c r="F4" s="83"/>
      <c r="G4" s="83"/>
      <c r="H4" s="799"/>
    </row>
    <row r="5" spans="2:12" ht="15.75" customHeight="1" x14ac:dyDescent="0.2">
      <c r="C5" s="540"/>
      <c r="E5" s="541"/>
      <c r="F5" s="83"/>
      <c r="G5" s="83"/>
      <c r="H5" s="540"/>
    </row>
    <row r="6" spans="2:12" ht="17.25" customHeight="1" x14ac:dyDescent="0.2">
      <c r="C6" s="369" t="s">
        <v>68</v>
      </c>
      <c r="D6" s="370" t="s">
        <v>142</v>
      </c>
      <c r="E6" s="524"/>
      <c r="H6" s="369" t="s">
        <v>68</v>
      </c>
      <c r="I6" s="370" t="s">
        <v>159</v>
      </c>
      <c r="J6" s="380">
        <f>SL_Name</f>
        <v>0</v>
      </c>
    </row>
    <row r="7" spans="2:12" ht="17.25" customHeight="1" x14ac:dyDescent="0.2">
      <c r="C7" s="371" t="s">
        <v>255</v>
      </c>
      <c r="D7" s="94" t="s">
        <v>143</v>
      </c>
      <c r="E7" s="372"/>
      <c r="H7" s="373" t="s">
        <v>69</v>
      </c>
      <c r="I7" s="94" t="s">
        <v>160</v>
      </c>
      <c r="J7" s="381">
        <f>SL_Jahrgang</f>
        <v>0</v>
      </c>
    </row>
    <row r="8" spans="2:12" ht="17.25" customHeight="1" x14ac:dyDescent="0.2">
      <c r="C8" s="371" t="s">
        <v>276</v>
      </c>
      <c r="D8" s="94" t="s">
        <v>143</v>
      </c>
      <c r="E8" s="372" t="s">
        <v>409</v>
      </c>
      <c r="H8" s="373" t="s">
        <v>276</v>
      </c>
      <c r="I8" s="94" t="s">
        <v>160</v>
      </c>
      <c r="J8" s="381" t="str">
        <f>SL_Bezirk</f>
        <v>Ausserhalb Zürich</v>
      </c>
    </row>
    <row r="9" spans="2:12" ht="17.25" customHeight="1" x14ac:dyDescent="0.2">
      <c r="C9" s="373" t="s">
        <v>41</v>
      </c>
      <c r="D9" s="94" t="s">
        <v>144</v>
      </c>
      <c r="E9" s="525"/>
      <c r="H9" s="373" t="s">
        <v>41</v>
      </c>
      <c r="I9" s="94" t="s">
        <v>161</v>
      </c>
      <c r="J9" s="381">
        <f>SL_Gemeinde</f>
        <v>0</v>
      </c>
    </row>
    <row r="10" spans="2:12" ht="17.25" customHeight="1" x14ac:dyDescent="0.2">
      <c r="C10" s="373" t="s">
        <v>42</v>
      </c>
      <c r="D10" s="94" t="s">
        <v>145</v>
      </c>
      <c r="E10" s="525"/>
      <c r="H10" s="373" t="s">
        <v>42</v>
      </c>
      <c r="I10" s="94" t="s">
        <v>162</v>
      </c>
      <c r="J10" s="381">
        <f>SL_Schule</f>
        <v>0</v>
      </c>
    </row>
    <row r="11" spans="2:12" ht="17.25" customHeight="1" x14ac:dyDescent="0.2">
      <c r="C11" s="373" t="s">
        <v>94</v>
      </c>
      <c r="D11" s="95" t="s">
        <v>147</v>
      </c>
      <c r="E11" s="372">
        <v>100</v>
      </c>
      <c r="H11" s="371" t="s">
        <v>357</v>
      </c>
      <c r="I11" s="95" t="s">
        <v>163</v>
      </c>
      <c r="J11" s="381">
        <f>INDEX(BG_Liste,AnzZeilen)</f>
        <v>100</v>
      </c>
    </row>
    <row r="12" spans="2:12" ht="20.25" customHeight="1" x14ac:dyDescent="0.2">
      <c r="C12" s="374"/>
      <c r="D12" s="47"/>
      <c r="E12" s="375"/>
      <c r="H12" s="374"/>
      <c r="I12" s="47"/>
      <c r="J12" s="382"/>
    </row>
    <row r="13" spans="2:12" ht="17.25" customHeight="1" x14ac:dyDescent="0.2">
      <c r="C13" s="376" t="s">
        <v>244</v>
      </c>
      <c r="D13" s="47"/>
      <c r="E13" s="377"/>
      <c r="H13" s="374"/>
      <c r="I13" s="47"/>
      <c r="J13" s="383"/>
    </row>
    <row r="14" spans="2:12" ht="17.25" customHeight="1" x14ac:dyDescent="0.2">
      <c r="B14" s="802" t="s">
        <v>358</v>
      </c>
      <c r="C14" s="378" t="s">
        <v>135</v>
      </c>
      <c r="D14" s="96" t="s">
        <v>148</v>
      </c>
      <c r="E14" s="429">
        <v>8.4</v>
      </c>
      <c r="H14" s="378" t="s">
        <v>135</v>
      </c>
      <c r="I14" s="96" t="s">
        <v>164</v>
      </c>
      <c r="J14" s="430">
        <f>INDEX(B_Tageszeiten,AnzZeilen,L14)</f>
        <v>8.4</v>
      </c>
      <c r="L14">
        <v>1</v>
      </c>
    </row>
    <row r="15" spans="2:12" ht="17.25" customHeight="1" x14ac:dyDescent="0.2">
      <c r="B15" s="803"/>
      <c r="C15" s="373" t="s">
        <v>136</v>
      </c>
      <c r="D15" s="95" t="s">
        <v>149</v>
      </c>
      <c r="E15" s="429">
        <v>8.4</v>
      </c>
      <c r="H15" s="373" t="s">
        <v>136</v>
      </c>
      <c r="I15" s="95" t="s">
        <v>165</v>
      </c>
      <c r="J15" s="430">
        <f t="shared" ref="J15:J20" si="0">INDEX(B_Tageszeiten,AnzZeilen,L15)</f>
        <v>8.4</v>
      </c>
      <c r="L15">
        <v>2</v>
      </c>
    </row>
    <row r="16" spans="2:12" ht="17.25" customHeight="1" x14ac:dyDescent="0.2">
      <c r="B16" s="803"/>
      <c r="C16" s="373" t="s">
        <v>137</v>
      </c>
      <c r="D16" s="95" t="s">
        <v>150</v>
      </c>
      <c r="E16" s="429">
        <v>8.4</v>
      </c>
      <c r="H16" s="373" t="s">
        <v>137</v>
      </c>
      <c r="I16" s="95" t="s">
        <v>166</v>
      </c>
      <c r="J16" s="430">
        <f t="shared" si="0"/>
        <v>8.4</v>
      </c>
      <c r="L16">
        <v>3</v>
      </c>
    </row>
    <row r="17" spans="2:16" ht="17.25" customHeight="1" x14ac:dyDescent="0.2">
      <c r="B17" s="803"/>
      <c r="C17" s="373" t="s">
        <v>138</v>
      </c>
      <c r="D17" s="95" t="s">
        <v>151</v>
      </c>
      <c r="E17" s="429">
        <v>8.4</v>
      </c>
      <c r="H17" s="373" t="s">
        <v>138</v>
      </c>
      <c r="I17" s="95" t="s">
        <v>167</v>
      </c>
      <c r="J17" s="430">
        <f t="shared" si="0"/>
        <v>8.4</v>
      </c>
      <c r="L17">
        <v>4</v>
      </c>
    </row>
    <row r="18" spans="2:16" ht="17.25" customHeight="1" x14ac:dyDescent="0.2">
      <c r="B18" s="804"/>
      <c r="C18" s="373" t="s">
        <v>139</v>
      </c>
      <c r="D18" s="95" t="s">
        <v>152</v>
      </c>
      <c r="E18" s="429">
        <v>8.4</v>
      </c>
      <c r="H18" s="373" t="s">
        <v>139</v>
      </c>
      <c r="I18" s="95" t="s">
        <v>168</v>
      </c>
      <c r="J18" s="430">
        <f t="shared" si="0"/>
        <v>8.4</v>
      </c>
      <c r="L18">
        <v>5</v>
      </c>
    </row>
    <row r="19" spans="2:16" ht="17.25" customHeight="1" x14ac:dyDescent="0.2">
      <c r="B19" s="122"/>
      <c r="C19" s="547" t="s">
        <v>140</v>
      </c>
      <c r="D19" s="548" t="s">
        <v>153</v>
      </c>
      <c r="E19" s="550"/>
      <c r="H19" s="547" t="s">
        <v>140</v>
      </c>
      <c r="I19" s="548" t="s">
        <v>169</v>
      </c>
      <c r="J19" s="739">
        <f t="shared" si="0"/>
        <v>0</v>
      </c>
      <c r="L19">
        <v>6</v>
      </c>
    </row>
    <row r="20" spans="2:16" ht="17.25" customHeight="1" x14ac:dyDescent="0.2">
      <c r="B20" s="122"/>
      <c r="C20" s="547" t="s">
        <v>141</v>
      </c>
      <c r="D20" s="548" t="s">
        <v>154</v>
      </c>
      <c r="E20" s="550"/>
      <c r="H20" s="547" t="s">
        <v>141</v>
      </c>
      <c r="I20" s="548" t="s">
        <v>170</v>
      </c>
      <c r="J20" s="739">
        <f t="shared" si="0"/>
        <v>0</v>
      </c>
      <c r="L20">
        <v>7</v>
      </c>
    </row>
    <row r="21" spans="2:16" ht="17.25" customHeight="1" x14ac:dyDescent="0.2">
      <c r="C21" s="373" t="s">
        <v>80</v>
      </c>
      <c r="D21" s="95" t="s">
        <v>155</v>
      </c>
      <c r="E21" s="379"/>
      <c r="H21" s="373" t="s">
        <v>80</v>
      </c>
      <c r="I21" s="95" t="s">
        <v>171</v>
      </c>
      <c r="J21" s="384">
        <f ca="1">Jahresabrechnung!U24</f>
        <v>-50.4</v>
      </c>
    </row>
    <row r="22" spans="2:16" ht="17.25" customHeight="1" x14ac:dyDescent="0.2">
      <c r="C22" s="373" t="s">
        <v>81</v>
      </c>
      <c r="D22" s="94" t="s">
        <v>146</v>
      </c>
      <c r="E22" s="379"/>
      <c r="H22" s="373" t="s">
        <v>81</v>
      </c>
      <c r="I22" s="94" t="s">
        <v>172</v>
      </c>
      <c r="J22" s="384">
        <f>Jahresabrechnung!C24</f>
        <v>0</v>
      </c>
    </row>
    <row r="23" spans="2:16" ht="17.25" customHeight="1" x14ac:dyDescent="0.2">
      <c r="C23" s="373" t="s">
        <v>82</v>
      </c>
      <c r="D23" s="95" t="s">
        <v>156</v>
      </c>
      <c r="E23" s="379"/>
      <c r="H23" s="373" t="s">
        <v>82</v>
      </c>
      <c r="I23" s="95" t="s">
        <v>173</v>
      </c>
      <c r="J23" s="384">
        <f>Jahresabrechnung!N24</f>
        <v>0</v>
      </c>
    </row>
    <row r="24" spans="2:16" ht="17.25" customHeight="1" x14ac:dyDescent="0.2">
      <c r="C24" s="373" t="s">
        <v>103</v>
      </c>
      <c r="D24" s="95" t="s">
        <v>158</v>
      </c>
      <c r="E24" s="379"/>
      <c r="H24" s="373" t="s">
        <v>103</v>
      </c>
      <c r="I24" s="95" t="s">
        <v>174</v>
      </c>
      <c r="J24" s="384">
        <f>Jahresabrechnung!K24</f>
        <v>0</v>
      </c>
    </row>
    <row r="25" spans="2:16" ht="17.25" customHeight="1" x14ac:dyDescent="0.2">
      <c r="C25" s="425" t="s">
        <v>123</v>
      </c>
      <c r="D25" s="426" t="s">
        <v>157</v>
      </c>
      <c r="E25" s="427"/>
      <c r="H25" s="425" t="s">
        <v>123</v>
      </c>
      <c r="I25" s="426" t="s">
        <v>175</v>
      </c>
      <c r="J25" s="428">
        <f>Jahresabrechnung!L24</f>
        <v>0</v>
      </c>
    </row>
    <row r="26" spans="2:16" ht="17.25" customHeight="1" x14ac:dyDescent="0.2">
      <c r="B26" s="321"/>
      <c r="D26" s="47"/>
      <c r="E26" s="441"/>
      <c r="H26"/>
      <c r="I26" s="47"/>
      <c r="J26" s="442"/>
      <c r="L26" s="82"/>
    </row>
    <row r="27" spans="2:16" ht="17.25" customHeight="1" x14ac:dyDescent="0.2">
      <c r="B27" s="1"/>
      <c r="D27" s="47"/>
      <c r="E27" s="441"/>
      <c r="H27"/>
      <c r="I27" s="47"/>
      <c r="J27" s="442"/>
      <c r="L27" s="82"/>
      <c r="P27" s="47"/>
    </row>
    <row r="29" spans="2:16" ht="14.25" x14ac:dyDescent="0.2">
      <c r="E29" s="325" t="s">
        <v>176</v>
      </c>
      <c r="J29" s="329" t="s">
        <v>279</v>
      </c>
    </row>
    <row r="30" spans="2:16" ht="14.25" x14ac:dyDescent="0.2">
      <c r="E30" s="326" t="s">
        <v>239</v>
      </c>
      <c r="J30" s="330" t="s">
        <v>280</v>
      </c>
    </row>
    <row r="31" spans="2:16" ht="15" x14ac:dyDescent="0.25">
      <c r="E31" s="326" t="s">
        <v>240</v>
      </c>
      <c r="J31" s="330" t="s">
        <v>281</v>
      </c>
    </row>
    <row r="32" spans="2:16" ht="14.25" x14ac:dyDescent="0.2">
      <c r="E32" s="326" t="s">
        <v>241</v>
      </c>
      <c r="J32" s="331"/>
    </row>
    <row r="33" spans="5:10" ht="14.25" x14ac:dyDescent="0.2">
      <c r="E33" s="326" t="s">
        <v>242</v>
      </c>
      <c r="J33" s="331"/>
    </row>
    <row r="34" spans="5:10" ht="14.25" x14ac:dyDescent="0.2">
      <c r="E34" s="327"/>
      <c r="J34" s="331"/>
    </row>
    <row r="35" spans="5:10" ht="14.25" x14ac:dyDescent="0.2">
      <c r="E35" s="327" t="s">
        <v>238</v>
      </c>
      <c r="J35" s="331"/>
    </row>
    <row r="36" spans="5:10" ht="14.25" x14ac:dyDescent="0.2">
      <c r="E36" s="328" t="s">
        <v>243</v>
      </c>
      <c r="J36" s="332"/>
    </row>
  </sheetData>
  <sheetProtection sheet="1" selectLockedCells="1"/>
  <mergeCells count="4">
    <mergeCell ref="C3:C4"/>
    <mergeCell ref="H3:H4"/>
    <mergeCell ref="E3:E4"/>
    <mergeCell ref="B14:B18"/>
  </mergeCells>
  <phoneticPr fontId="39" type="noConversion"/>
  <conditionalFormatting sqref="E14:E18 J14:J18">
    <cfRule type="cellIs" dxfId="10" priority="1" operator="greaterThan">
      <formula>HT_NAZ</formula>
    </cfRule>
  </conditionalFormatting>
  <dataValidations count="1">
    <dataValidation type="decimal" operator="lessThanOrEqual" allowBlank="1" showInputMessage="1" showErrorMessage="1" sqref="E14:E20" xr:uid="{00000000-0002-0000-0100-000000000000}">
      <formula1>HT_NAZ</formula1>
    </dataValidation>
  </dataValidations>
  <pageMargins left="0.3" right="0.36" top="0.48" bottom="0.41" header="0.3" footer="0.3"/>
  <pageSetup paperSize="9" scale="75" orientation="landscape" verticalDpi="200" r:id="rId1"/>
  <ignoredErrors>
    <ignoredError sqref="J9:J10 J6:J7 J12"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tabColor theme="0"/>
    <pageSetUpPr fitToPage="1"/>
  </sheetPr>
  <dimension ref="B1:AI69"/>
  <sheetViews>
    <sheetView showGridLines="0" showZeros="0" zoomScale="80" zoomScaleNormal="100" workbookViewId="0">
      <pane ySplit="1" topLeftCell="A2" activePane="bottomLeft" state="frozen"/>
      <selection pane="bottomLeft" activeCell="C3" sqref="C3:E3"/>
    </sheetView>
  </sheetViews>
  <sheetFormatPr baseColWidth="10" defaultRowHeight="12.75" x14ac:dyDescent="0.2"/>
  <cols>
    <col min="1" max="1" width="5.140625" customWidth="1"/>
    <col min="2" max="3" width="14.140625" customWidth="1"/>
    <col min="4" max="4" width="13.7109375" customWidth="1"/>
    <col min="5" max="10" width="12.140625" customWidth="1"/>
    <col min="11" max="11" width="13.28515625" customWidth="1"/>
    <col min="12" max="12" width="12.5703125" customWidth="1"/>
    <col min="13" max="13" width="4" customWidth="1"/>
    <col min="14" max="14" width="12" hidden="1" customWidth="1"/>
    <col min="15" max="15" width="8.5703125" customWidth="1"/>
    <col min="16" max="18" width="10.5703125" customWidth="1"/>
    <col min="19" max="19" width="11.85546875" customWidth="1"/>
    <col min="20" max="21" width="9.7109375" customWidth="1"/>
    <col min="24" max="24" width="13.42578125" customWidth="1"/>
    <col min="25" max="25" width="12.42578125" customWidth="1"/>
    <col min="26" max="26" width="11.7109375" hidden="1" customWidth="1"/>
    <col min="27" max="35" width="0" hidden="1" customWidth="1"/>
  </cols>
  <sheetData>
    <row r="1" spans="2:23" ht="39.75" customHeight="1" x14ac:dyDescent="0.2">
      <c r="B1" s="385" t="s">
        <v>107</v>
      </c>
      <c r="C1" s="296"/>
      <c r="D1" s="297"/>
      <c r="E1" s="386">
        <v>2024</v>
      </c>
      <c r="F1" s="266"/>
      <c r="G1" s="266"/>
      <c r="H1" s="266"/>
      <c r="I1" s="266"/>
      <c r="J1" s="266"/>
      <c r="K1" s="387" t="s">
        <v>408</v>
      </c>
      <c r="L1" s="309"/>
      <c r="O1" s="344"/>
      <c r="P1" s="308"/>
      <c r="U1" s="138" t="str">
        <f>HYPERLINK(VSA_HELPLINK,"i")</f>
        <v>i</v>
      </c>
      <c r="V1" s="311"/>
      <c r="W1" s="47"/>
    </row>
    <row r="2" spans="2:23" ht="15" x14ac:dyDescent="0.25">
      <c r="B2" s="151"/>
      <c r="C2" s="549">
        <f>ABS(SL_Jahrgang&gt;0)</f>
        <v>0</v>
      </c>
      <c r="D2" s="151"/>
      <c r="E2" s="151"/>
      <c r="F2" s="334" t="s">
        <v>106</v>
      </c>
      <c r="G2" s="151"/>
      <c r="H2" s="151"/>
      <c r="I2" s="151"/>
      <c r="J2" s="151"/>
      <c r="K2" s="151"/>
      <c r="L2" s="151"/>
      <c r="P2" s="146" t="s">
        <v>222</v>
      </c>
      <c r="Q2" s="147"/>
      <c r="R2" s="147"/>
      <c r="S2" s="147"/>
      <c r="T2" s="147"/>
      <c r="U2" s="147"/>
    </row>
    <row r="3" spans="2:23" ht="15.75" x14ac:dyDescent="0.2">
      <c r="B3" s="333" t="s">
        <v>68</v>
      </c>
      <c r="C3" s="810">
        <f>Uebertragshilfe!E6</f>
        <v>0</v>
      </c>
      <c r="D3" s="810"/>
      <c r="E3" s="810"/>
      <c r="F3" s="335" t="s">
        <v>109</v>
      </c>
      <c r="G3" s="151"/>
      <c r="H3" s="151"/>
      <c r="I3" s="151"/>
      <c r="J3" s="551">
        <f>INDEX(R38:R42,AnzZeilen)</f>
        <v>100</v>
      </c>
      <c r="K3" s="340" t="s">
        <v>44</v>
      </c>
      <c r="L3" s="151"/>
      <c r="P3" s="196" t="s">
        <v>223</v>
      </c>
      <c r="Q3" s="197"/>
      <c r="R3" s="198" t="str">
        <f ca="1">INFO("Version")</f>
        <v>16.0</v>
      </c>
      <c r="S3" s="197"/>
      <c r="T3" s="197"/>
      <c r="U3" s="197"/>
      <c r="V3" s="199"/>
    </row>
    <row r="4" spans="2:23" ht="15.75" x14ac:dyDescent="0.25">
      <c r="B4" s="333" t="s">
        <v>69</v>
      </c>
      <c r="C4" s="810">
        <f>IFERROR(Uebertragshilfe!E7,"")</f>
        <v>0</v>
      </c>
      <c r="D4" s="810"/>
      <c r="E4" s="810"/>
      <c r="F4" s="335" t="s">
        <v>70</v>
      </c>
      <c r="G4" s="151"/>
      <c r="H4" s="151"/>
      <c r="I4" s="151"/>
      <c r="J4" s="338">
        <f>VLOOKUP(SL_Jahr-SL_Jahrgang,VSA_FerienAnspruch,2,TRUE)</f>
        <v>0</v>
      </c>
      <c r="K4" s="340" t="s">
        <v>237</v>
      </c>
      <c r="L4" s="151"/>
      <c r="P4" s="200" t="s">
        <v>224</v>
      </c>
      <c r="Q4" s="201"/>
      <c r="R4" s="202" t="str">
        <f ca="1">INFO("System")</f>
        <v>pcdos</v>
      </c>
      <c r="S4" s="201"/>
      <c r="T4" s="201"/>
      <c r="U4" s="201"/>
      <c r="V4" s="203"/>
    </row>
    <row r="5" spans="2:23" ht="15.75" x14ac:dyDescent="0.25">
      <c r="B5" s="581" t="s">
        <v>276</v>
      </c>
      <c r="C5" s="814" t="s">
        <v>409</v>
      </c>
      <c r="D5" s="814" t="str">
        <f>Uebertragshilfe!$E$8</f>
        <v>Ausserhalb Zürich</v>
      </c>
      <c r="E5" s="814" t="str">
        <f>Uebertragshilfe!$E$8</f>
        <v>Ausserhalb Zürich</v>
      </c>
      <c r="F5" s="335" t="s">
        <v>71</v>
      </c>
      <c r="G5" s="151"/>
      <c r="H5" s="151"/>
      <c r="I5" s="151"/>
      <c r="J5" s="339">
        <v>15</v>
      </c>
      <c r="K5" s="340" t="s">
        <v>0</v>
      </c>
      <c r="L5" s="151"/>
      <c r="P5" s="204" t="s">
        <v>394</v>
      </c>
      <c r="Q5" s="205"/>
      <c r="R5" s="206" t="str">
        <f ca="1">INFO("Sysversion")</f>
        <v>Windows (32-bit) NT 10.00</v>
      </c>
      <c r="S5" s="205"/>
      <c r="T5" s="205"/>
      <c r="U5" s="205"/>
      <c r="V5" s="207"/>
    </row>
    <row r="6" spans="2:23" ht="14.25" x14ac:dyDescent="0.2">
      <c r="B6" s="333" t="s">
        <v>41</v>
      </c>
      <c r="C6" s="810">
        <f>Uebertragshilfe!E9</f>
        <v>0</v>
      </c>
      <c r="D6" s="810"/>
      <c r="E6" s="810"/>
      <c r="F6" s="335" t="s">
        <v>72</v>
      </c>
      <c r="G6" s="153"/>
      <c r="H6" s="153"/>
      <c r="I6" s="153"/>
      <c r="J6" s="156"/>
      <c r="K6" s="151"/>
      <c r="L6" s="151"/>
      <c r="P6" s="147"/>
      <c r="Q6" s="147"/>
      <c r="R6" s="147"/>
      <c r="S6" s="147"/>
      <c r="T6" s="147"/>
      <c r="U6" s="147"/>
    </row>
    <row r="7" spans="2:23" ht="15.75" thickBot="1" x14ac:dyDescent="0.3">
      <c r="B7" s="333" t="s">
        <v>42</v>
      </c>
      <c r="C7" s="811">
        <f>Uebertragshilfe!E10</f>
        <v>0</v>
      </c>
      <c r="D7" s="812"/>
      <c r="E7" s="813"/>
      <c r="F7" s="334"/>
      <c r="G7" s="153"/>
      <c r="H7" s="151"/>
      <c r="I7" s="153"/>
      <c r="J7" s="341" t="s">
        <v>248</v>
      </c>
      <c r="K7" s="342" t="s">
        <v>247</v>
      </c>
      <c r="L7" s="151"/>
    </row>
    <row r="8" spans="2:23" ht="17.25" customHeight="1" thickBot="1" x14ac:dyDescent="0.25">
      <c r="B8" s="151"/>
      <c r="C8" s="322">
        <f>IF(SL_Bezirk="Zürich",1,2)</f>
        <v>2</v>
      </c>
      <c r="D8" s="151"/>
      <c r="E8" s="151"/>
      <c r="F8" s="336" t="s">
        <v>73</v>
      </c>
      <c r="G8" s="154"/>
      <c r="H8" s="151"/>
      <c r="I8" s="151"/>
      <c r="J8" s="310"/>
      <c r="K8" s="343">
        <f ca="1">IF(ISBLANK(J8),TODAY(),J8)</f>
        <v>45301</v>
      </c>
      <c r="L8" s="151"/>
      <c r="P8" s="217" t="s">
        <v>250</v>
      </c>
      <c r="Q8" s="103"/>
      <c r="R8" s="103"/>
    </row>
    <row r="9" spans="2:23" ht="17.25" customHeight="1" x14ac:dyDescent="0.2">
      <c r="B9" s="151"/>
      <c r="C9" s="151"/>
      <c r="D9" s="151"/>
      <c r="E9" s="151"/>
      <c r="F9" s="337" t="s">
        <v>249</v>
      </c>
      <c r="G9" s="155"/>
      <c r="H9" s="155"/>
      <c r="I9" s="155"/>
      <c r="J9" s="157"/>
      <c r="K9" s="298"/>
      <c r="L9" s="151"/>
      <c r="P9" s="185"/>
      <c r="Q9" s="186"/>
      <c r="R9" s="186"/>
      <c r="S9" s="186"/>
      <c r="T9" s="186"/>
      <c r="U9" s="186"/>
      <c r="V9" s="187"/>
    </row>
    <row r="10" spans="2:23" ht="14.25" x14ac:dyDescent="0.2">
      <c r="B10" s="151"/>
      <c r="C10" s="151"/>
      <c r="D10" s="151"/>
      <c r="E10" s="151"/>
      <c r="F10" s="299"/>
      <c r="G10" s="155"/>
      <c r="H10" s="155"/>
      <c r="I10" s="155"/>
      <c r="J10" s="298"/>
      <c r="K10" s="155"/>
      <c r="L10" s="151"/>
      <c r="P10" s="188" t="s">
        <v>341</v>
      </c>
      <c r="Q10" s="189"/>
      <c r="R10" s="189"/>
      <c r="S10" s="189"/>
      <c r="T10" s="189"/>
      <c r="U10" s="189"/>
      <c r="V10" s="190"/>
    </row>
    <row r="11" spans="2:23" ht="14.25" x14ac:dyDescent="0.2">
      <c r="P11" s="188" t="s">
        <v>342</v>
      </c>
      <c r="Q11" s="189"/>
      <c r="R11" s="189"/>
      <c r="S11" s="189"/>
      <c r="T11" s="189"/>
      <c r="U11" s="189"/>
      <c r="V11" s="190"/>
    </row>
    <row r="12" spans="2:23" ht="15.75" customHeight="1" x14ac:dyDescent="0.2">
      <c r="B12" s="158" t="s">
        <v>364</v>
      </c>
      <c r="C12" s="159"/>
      <c r="D12" s="169"/>
      <c r="E12" s="579">
        <f>DATE(SL_Jahr,8,1)</f>
        <v>45505</v>
      </c>
      <c r="P12" s="188" t="s">
        <v>343</v>
      </c>
      <c r="Q12" s="189"/>
      <c r="R12" s="189"/>
      <c r="S12" s="189"/>
      <c r="T12" s="189"/>
      <c r="U12" s="189"/>
      <c r="V12" s="190"/>
    </row>
    <row r="13" spans="2:23" ht="14.25" x14ac:dyDescent="0.2">
      <c r="P13" s="188" t="s">
        <v>229</v>
      </c>
      <c r="Q13" s="189"/>
      <c r="R13" s="189"/>
      <c r="S13" s="189"/>
      <c r="T13" s="189"/>
      <c r="U13" s="189"/>
      <c r="V13" s="190"/>
    </row>
    <row r="14" spans="2:23" ht="15.75" x14ac:dyDescent="0.2">
      <c r="B14" s="17" t="s">
        <v>74</v>
      </c>
      <c r="C14" s="1"/>
      <c r="D14" s="1"/>
      <c r="E14" s="1"/>
      <c r="F14" s="1"/>
      <c r="G14" s="1"/>
      <c r="H14" s="1"/>
      <c r="P14" s="188" t="s">
        <v>344</v>
      </c>
      <c r="Q14" s="189"/>
      <c r="R14" s="189"/>
      <c r="S14" s="189"/>
      <c r="T14" s="189"/>
      <c r="U14" s="189"/>
      <c r="V14" s="190"/>
    </row>
    <row r="15" spans="2:23" ht="17.25" customHeight="1" x14ac:dyDescent="0.25">
      <c r="B15" s="160" t="s">
        <v>75</v>
      </c>
      <c r="C15" s="161"/>
      <c r="D15" s="161"/>
      <c r="E15" s="210">
        <v>2184</v>
      </c>
      <c r="F15" s="189"/>
      <c r="G15" s="189"/>
      <c r="H15" s="222"/>
      <c r="I15" s="224"/>
      <c r="J15" s="224"/>
      <c r="K15" s="293" t="s">
        <v>264</v>
      </c>
      <c r="L15" s="189"/>
      <c r="P15" s="188"/>
      <c r="Q15" s="189"/>
      <c r="R15" s="189"/>
      <c r="S15" s="189"/>
      <c r="T15" s="189"/>
      <c r="U15" s="189"/>
      <c r="V15" s="190"/>
    </row>
    <row r="16" spans="2:23" ht="17.25" customHeight="1" x14ac:dyDescent="0.25">
      <c r="B16" s="152" t="s">
        <v>254</v>
      </c>
      <c r="C16" s="162"/>
      <c r="D16" s="162"/>
      <c r="E16" s="211">
        <v>8.4</v>
      </c>
      <c r="F16" s="21"/>
      <c r="G16" s="46"/>
      <c r="I16" s="22"/>
      <c r="J16" s="22"/>
      <c r="K16" s="27"/>
      <c r="P16" s="216" t="s">
        <v>230</v>
      </c>
      <c r="Q16" s="191"/>
      <c r="R16" s="191"/>
      <c r="S16" s="191"/>
      <c r="T16" s="191"/>
      <c r="U16" s="191"/>
      <c r="V16" s="192"/>
    </row>
    <row r="17" spans="2:35" ht="17.25" customHeight="1" x14ac:dyDescent="0.25">
      <c r="B17" s="152" t="s">
        <v>76</v>
      </c>
      <c r="C17" s="162"/>
      <c r="D17" s="162"/>
      <c r="E17" s="211">
        <f>SL_Brutto100*MAX(H38:H42)/100</f>
        <v>2184</v>
      </c>
      <c r="G17" s="31"/>
      <c r="H17" s="21"/>
      <c r="I17" s="22"/>
      <c r="J17" s="22"/>
      <c r="K17" s="27"/>
      <c r="P17" s="216" t="s">
        <v>245</v>
      </c>
      <c r="Q17" s="191"/>
      <c r="R17" s="191"/>
      <c r="S17" s="191"/>
      <c r="T17" s="191"/>
      <c r="U17" s="191"/>
      <c r="V17" s="192"/>
    </row>
    <row r="18" spans="2:35" ht="17.25" customHeight="1" thickBot="1" x14ac:dyDescent="0.3">
      <c r="B18" s="152" t="s">
        <v>77</v>
      </c>
      <c r="C18" s="162"/>
      <c r="D18" s="162"/>
      <c r="E18" s="211">
        <f>Kalender_Max_FA</f>
        <v>103.80000000000003</v>
      </c>
      <c r="F18" s="35"/>
      <c r="G18" s="31"/>
      <c r="H18" s="21"/>
      <c r="I18" s="27"/>
      <c r="J18" s="27"/>
      <c r="K18" s="27"/>
      <c r="P18" s="193"/>
      <c r="Q18" s="194"/>
      <c r="R18" s="194"/>
      <c r="S18" s="194"/>
      <c r="T18" s="194"/>
      <c r="U18" s="194"/>
      <c r="V18" s="195"/>
    </row>
    <row r="19" spans="2:35" ht="17.25" customHeight="1" x14ac:dyDescent="0.25">
      <c r="B19" s="163" t="s">
        <v>104</v>
      </c>
      <c r="C19" s="164"/>
      <c r="D19" s="164"/>
      <c r="E19" s="212">
        <f>E17-E18</f>
        <v>2080.1999999999998</v>
      </c>
      <c r="G19" s="31"/>
      <c r="H19" s="21"/>
      <c r="I19" s="27"/>
      <c r="J19" s="27"/>
      <c r="K19" s="27"/>
    </row>
    <row r="20" spans="2:35" ht="17.25" customHeight="1" x14ac:dyDescent="0.25">
      <c r="B20" s="165" t="s">
        <v>79</v>
      </c>
      <c r="C20" s="166"/>
      <c r="D20" s="166"/>
      <c r="E20" s="213">
        <f>Jahresabrechnung!Y6</f>
        <v>2097</v>
      </c>
      <c r="F20" s="214">
        <f>E20-E19</f>
        <v>16.800000000000182</v>
      </c>
      <c r="G20" s="189"/>
      <c r="H20" s="222"/>
      <c r="I20" s="223"/>
      <c r="J20" s="223"/>
      <c r="K20" s="293" t="s">
        <v>258</v>
      </c>
      <c r="L20" s="189"/>
      <c r="P20" s="313"/>
      <c r="AB20" s="756" t="s">
        <v>407</v>
      </c>
      <c r="AC20" s="768"/>
      <c r="AD20" s="768"/>
      <c r="AE20" s="768"/>
      <c r="AF20" s="749" t="s">
        <v>396</v>
      </c>
      <c r="AG20" s="749" t="s">
        <v>397</v>
      </c>
      <c r="AH20" s="750" t="s">
        <v>398</v>
      </c>
    </row>
    <row r="21" spans="2:35" x14ac:dyDescent="0.2">
      <c r="B21" s="45"/>
      <c r="C21" s="45"/>
      <c r="D21" s="45"/>
      <c r="E21" s="45"/>
      <c r="F21" s="45"/>
      <c r="G21" s="60"/>
      <c r="H21" s="21"/>
      <c r="I21" s="27"/>
      <c r="AB21" s="757"/>
      <c r="AC21" s="482"/>
      <c r="AD21" s="482"/>
      <c r="AE21" s="482"/>
      <c r="AF21" s="47" t="s">
        <v>399</v>
      </c>
      <c r="AG21" s="769" t="s">
        <v>400</v>
      </c>
      <c r="AH21" s="751" t="s">
        <v>401</v>
      </c>
    </row>
    <row r="22" spans="2:35" x14ac:dyDescent="0.2">
      <c r="B22" s="122"/>
      <c r="C22" s="122"/>
      <c r="D22" s="487"/>
      <c r="E22" s="488" t="s">
        <v>108</v>
      </c>
      <c r="F22" s="487" t="s">
        <v>121</v>
      </c>
      <c r="G22" s="487" t="s">
        <v>345</v>
      </c>
      <c r="H22" s="23" t="s">
        <v>51</v>
      </c>
      <c r="I22" s="27"/>
      <c r="AB22" s="758"/>
      <c r="AC22" s="770"/>
      <c r="AD22" s="770"/>
      <c r="AE22" s="770"/>
      <c r="AF22" s="752" t="s">
        <v>402</v>
      </c>
      <c r="AG22" s="752" t="s">
        <v>403</v>
      </c>
      <c r="AH22" s="753" t="s">
        <v>404</v>
      </c>
    </row>
    <row r="23" spans="2:35" ht="15.75" x14ac:dyDescent="0.25">
      <c r="B23" s="165" t="s">
        <v>80</v>
      </c>
      <c r="C23" s="166"/>
      <c r="D23" s="168"/>
      <c r="E23" s="489">
        <f>VORTRAG_AzSaldo</f>
        <v>0</v>
      </c>
      <c r="F23" s="490"/>
      <c r="G23" s="489"/>
      <c r="H23" s="491">
        <f>AH23*SL_OK</f>
        <v>0</v>
      </c>
      <c r="I23" s="552">
        <f>AZ_NORM*10*SL_BG/100</f>
        <v>84</v>
      </c>
      <c r="J23" s="493" t="str">
        <f>IF(AG23&gt;ShiftStdProWoche,"AZ_Saldo maximal 2 Wochen Soll-Zeit!","")</f>
        <v/>
      </c>
      <c r="Z23" s="307"/>
      <c r="AB23" s="759" t="s">
        <v>80</v>
      </c>
      <c r="AC23" s="763"/>
      <c r="AD23" s="763"/>
      <c r="AE23" s="764"/>
      <c r="AF23" s="754">
        <f>IF(ISBLANK(F23),E23,F23)</f>
        <v>0</v>
      </c>
      <c r="AG23" s="754">
        <f>AF23*ABS($D$38&gt;0)</f>
        <v>0</v>
      </c>
      <c r="AH23" s="754">
        <f>MIN(AG23,ShiftStdProWoche)</f>
        <v>0</v>
      </c>
      <c r="AI23" s="1" t="s">
        <v>405</v>
      </c>
    </row>
    <row r="24" spans="2:35" ht="15.75" customHeight="1" x14ac:dyDescent="0.25">
      <c r="B24" s="165" t="s">
        <v>389</v>
      </c>
      <c r="C24" s="166"/>
      <c r="D24" s="168"/>
      <c r="E24" s="489">
        <f>VORTRAG_Ferien</f>
        <v>0</v>
      </c>
      <c r="F24" s="490"/>
      <c r="G24" s="489">
        <f>INDEX(J38:J43,AnzZeilen)*SL_OK</f>
        <v>0</v>
      </c>
      <c r="H24" s="491">
        <f>(G24+AH24)*SL_OK</f>
        <v>0</v>
      </c>
      <c r="I24" s="47"/>
      <c r="K24" s="84"/>
      <c r="L24" s="84"/>
      <c r="Z24" s="307"/>
      <c r="AB24" s="760" t="s">
        <v>81</v>
      </c>
      <c r="AE24" s="765"/>
      <c r="AF24" s="754">
        <f>IF(ISBLANK(F24),E24,F24)</f>
        <v>0</v>
      </c>
      <c r="AG24" s="754">
        <f t="shared" ref="AG24:AG27" si="0">AF24*ABS($D$38&gt;0)</f>
        <v>0</v>
      </c>
      <c r="AH24" s="755">
        <f>AG24</f>
        <v>0</v>
      </c>
    </row>
    <row r="25" spans="2:35" ht="15.75" x14ac:dyDescent="0.25">
      <c r="B25" s="165" t="s">
        <v>82</v>
      </c>
      <c r="C25" s="166"/>
      <c r="D25" s="168"/>
      <c r="E25" s="489">
        <f>VORTRAG_DAG</f>
        <v>0</v>
      </c>
      <c r="F25" s="490"/>
      <c r="G25" s="490"/>
      <c r="H25" s="491">
        <f>(G25+AH25)*SL_OK</f>
        <v>0</v>
      </c>
      <c r="J25" s="84"/>
      <c r="K25" s="84"/>
      <c r="L25" s="84"/>
      <c r="P25" s="494" t="s">
        <v>272</v>
      </c>
      <c r="Z25" s="495" t="s">
        <v>346</v>
      </c>
      <c r="AB25" s="761" t="s">
        <v>82</v>
      </c>
      <c r="AE25" s="765"/>
      <c r="AF25" s="754">
        <f>IF(ISBLANK(F25),E25,F25)</f>
        <v>0</v>
      </c>
      <c r="AG25" s="754">
        <f t="shared" si="0"/>
        <v>0</v>
      </c>
      <c r="AH25" s="755">
        <f t="shared" ref="AH25:AH27" si="1">AG25</f>
        <v>0</v>
      </c>
      <c r="AI25" s="47" t="s">
        <v>406</v>
      </c>
    </row>
    <row r="26" spans="2:35" ht="15.75" x14ac:dyDescent="0.25">
      <c r="B26" s="165" t="str">
        <f>B_UUB</f>
        <v>Unbezahlter Urlaub</v>
      </c>
      <c r="C26" s="166"/>
      <c r="D26" s="168"/>
      <c r="E26" s="489">
        <f>VORTRAG_UnbezUrlaub</f>
        <v>0</v>
      </c>
      <c r="F26" s="490"/>
      <c r="G26" s="490"/>
      <c r="H26" s="491">
        <f>(G26+AH26)*SL_OK</f>
        <v>0</v>
      </c>
      <c r="J26" s="84"/>
      <c r="K26" s="84"/>
      <c r="L26" s="84"/>
      <c r="P26" s="151"/>
      <c r="Q26" s="151"/>
      <c r="R26" s="151"/>
      <c r="S26" s="151"/>
      <c r="T26" s="151"/>
      <c r="U26" s="151"/>
      <c r="Z26" s="307"/>
      <c r="AB26" s="761" t="s">
        <v>103</v>
      </c>
      <c r="AE26" s="765"/>
      <c r="AF26" s="754">
        <f>IF(ISBLANK(F26),E26,F26)</f>
        <v>0</v>
      </c>
      <c r="AG26" s="754">
        <f t="shared" si="0"/>
        <v>0</v>
      </c>
      <c r="AH26" s="755">
        <f t="shared" si="1"/>
        <v>0</v>
      </c>
    </row>
    <row r="27" spans="2:35" ht="15.75" customHeight="1" x14ac:dyDescent="0.25">
      <c r="B27" s="165" t="str">
        <f>B_UB</f>
        <v>Bezahlter Urlaub</v>
      </c>
      <c r="C27" s="166"/>
      <c r="D27" s="168"/>
      <c r="E27" s="489">
        <f>VORTRAG_BezUrlaub</f>
        <v>0</v>
      </c>
      <c r="F27" s="490"/>
      <c r="G27" s="490"/>
      <c r="H27" s="491">
        <f>(G27+AH27)*SL_OK</f>
        <v>0</v>
      </c>
      <c r="I27" s="189"/>
      <c r="J27" s="189"/>
      <c r="K27" s="293" t="s">
        <v>122</v>
      </c>
      <c r="L27" s="221"/>
      <c r="P27" s="151" t="s">
        <v>270</v>
      </c>
      <c r="Q27" s="151"/>
      <c r="R27" s="805"/>
      <c r="S27" s="806"/>
      <c r="T27" s="807"/>
      <c r="U27" s="151"/>
      <c r="Z27" s="307"/>
      <c r="AB27" s="762" t="s">
        <v>123</v>
      </c>
      <c r="AC27" s="766"/>
      <c r="AD27" s="766"/>
      <c r="AE27" s="767"/>
      <c r="AF27" s="754">
        <f>IF(ISBLANK(F27),E27,F27)</f>
        <v>0</v>
      </c>
      <c r="AG27" s="754">
        <f t="shared" si="0"/>
        <v>0</v>
      </c>
      <c r="AH27" s="755">
        <f t="shared" si="1"/>
        <v>0</v>
      </c>
    </row>
    <row r="28" spans="2:35" ht="15.75" x14ac:dyDescent="0.25">
      <c r="B28" s="165" t="str">
        <f>B_KompAZ</f>
        <v>Kompensation Arbeitstage</v>
      </c>
      <c r="C28" s="166"/>
      <c r="D28" s="167"/>
      <c r="E28" s="496"/>
      <c r="F28" s="167"/>
      <c r="G28" s="574"/>
      <c r="H28" s="497">
        <f>MIN(INDEX(T38:T42,AnzZeilen),SL_KompAnspr)*SL_OK</f>
        <v>0</v>
      </c>
      <c r="J28" s="219"/>
      <c r="K28" s="219"/>
      <c r="L28" s="84"/>
      <c r="N28" s="307"/>
      <c r="O28" s="84"/>
      <c r="P28" s="151" t="s">
        <v>271</v>
      </c>
      <c r="Q28" s="151"/>
      <c r="R28" s="805"/>
      <c r="S28" s="806"/>
      <c r="T28" s="807"/>
      <c r="U28" s="151"/>
      <c r="V28" s="24"/>
    </row>
    <row r="29" spans="2:35" ht="15.75" x14ac:dyDescent="0.25">
      <c r="B29" s="163" t="s">
        <v>83</v>
      </c>
      <c r="C29" s="164"/>
      <c r="D29" s="164"/>
      <c r="E29" s="498"/>
      <c r="F29" s="539">
        <v>0</v>
      </c>
      <c r="G29" s="490"/>
      <c r="H29" s="491">
        <f>G29*SL_OK</f>
        <v>0</v>
      </c>
      <c r="I29" s="189"/>
      <c r="J29" s="189"/>
      <c r="K29" s="293" t="s">
        <v>252</v>
      </c>
      <c r="L29" s="221"/>
      <c r="N29" s="307"/>
      <c r="O29" s="84"/>
      <c r="P29" s="151"/>
      <c r="Q29" s="151"/>
      <c r="R29" s="151"/>
      <c r="S29" s="151"/>
      <c r="T29" s="151"/>
      <c r="U29" s="151"/>
    </row>
    <row r="30" spans="2:35" ht="15.75" hidden="1" customHeight="1" x14ac:dyDescent="0.2">
      <c r="B30" s="165" t="s">
        <v>130</v>
      </c>
      <c r="C30" s="167"/>
      <c r="D30" s="168"/>
      <c r="E30" s="499"/>
      <c r="H30" s="24"/>
      <c r="K30" s="219" t="str">
        <f>"bis "&amp;TEXT(VSA_Schulbeginn-1,"TT.MM.JJJJ")</f>
        <v>bis 31.07.2024</v>
      </c>
      <c r="N30" s="307"/>
    </row>
    <row r="31" spans="2:35" ht="15.75" hidden="1" customHeight="1" x14ac:dyDescent="0.2">
      <c r="B31" s="165" t="s">
        <v>131</v>
      </c>
      <c r="C31" s="159"/>
      <c r="D31" s="169"/>
      <c r="E31" s="215"/>
      <c r="F31" s="220"/>
      <c r="G31" s="189"/>
      <c r="H31" s="220"/>
      <c r="I31" s="220"/>
      <c r="J31" s="220"/>
      <c r="K31" s="293" t="str">
        <f>"ab  "&amp;TEXT(VSA_Schulbeginn,"TT.MM.JJJJ")</f>
        <v>ab  01.08.2024</v>
      </c>
      <c r="L31" s="189"/>
      <c r="N31" s="307"/>
    </row>
    <row r="32" spans="2:35" x14ac:dyDescent="0.2">
      <c r="B32" s="9"/>
      <c r="C32" s="1"/>
      <c r="D32" s="1"/>
      <c r="E32" s="5"/>
      <c r="F32" s="1"/>
      <c r="G32" s="45"/>
      <c r="H32" s="1"/>
      <c r="I32" s="1"/>
      <c r="J32" s="1"/>
      <c r="N32" s="495" t="s">
        <v>346</v>
      </c>
      <c r="Z32" s="495"/>
    </row>
    <row r="33" spans="2:26" x14ac:dyDescent="0.2">
      <c r="G33" s="45"/>
      <c r="H33" s="1"/>
      <c r="I33" s="1"/>
      <c r="J33" s="1"/>
      <c r="N33" s="307"/>
    </row>
    <row r="34" spans="2:26" ht="15.75" x14ac:dyDescent="0.25">
      <c r="B34" s="19" t="s">
        <v>347</v>
      </c>
      <c r="N34" s="307"/>
      <c r="P34" s="19" t="s">
        <v>97</v>
      </c>
    </row>
    <row r="35" spans="2:26" x14ac:dyDescent="0.2">
      <c r="C35" s="9"/>
      <c r="D35" s="1"/>
      <c r="E35" s="1"/>
      <c r="F35" s="1"/>
      <c r="H35" s="1"/>
      <c r="I35" s="1"/>
      <c r="J35" s="1"/>
      <c r="K35" s="808" t="s">
        <v>261</v>
      </c>
      <c r="L35" s="809"/>
      <c r="N35" s="528">
        <f>MAX(N38:N42)</f>
        <v>1</v>
      </c>
      <c r="U35" s="1"/>
      <c r="V35" s="1"/>
      <c r="Z35" s="500" t="s">
        <v>348</v>
      </c>
    </row>
    <row r="36" spans="2:26" x14ac:dyDescent="0.2">
      <c r="B36" s="501" t="s">
        <v>349</v>
      </c>
      <c r="C36" s="172" t="s">
        <v>350</v>
      </c>
      <c r="D36" s="171" t="s">
        <v>94</v>
      </c>
      <c r="E36" s="172" t="s">
        <v>0</v>
      </c>
      <c r="F36" s="171" t="s">
        <v>81</v>
      </c>
      <c r="G36" s="170" t="s">
        <v>95</v>
      </c>
      <c r="H36" s="174" t="s">
        <v>351</v>
      </c>
      <c r="I36" s="173"/>
      <c r="J36" s="502" t="s">
        <v>96</v>
      </c>
      <c r="K36" s="175" t="s">
        <v>259</v>
      </c>
      <c r="L36" s="175" t="s">
        <v>260</v>
      </c>
      <c r="N36" s="22"/>
      <c r="P36" s="225" t="s">
        <v>98</v>
      </c>
      <c r="Q36" s="183" t="s">
        <v>95</v>
      </c>
      <c r="R36" s="503" t="s">
        <v>352</v>
      </c>
      <c r="S36" s="170"/>
      <c r="T36" s="502" t="s">
        <v>96</v>
      </c>
      <c r="Z36" s="500" t="s">
        <v>353</v>
      </c>
    </row>
    <row r="37" spans="2:26" ht="15" hidden="1" customHeight="1" x14ac:dyDescent="0.2">
      <c r="B37" s="504">
        <v>0</v>
      </c>
      <c r="C37" s="176"/>
      <c r="D37" s="176">
        <f>IF(D38&lt;1,D39,D38)</f>
        <v>100</v>
      </c>
      <c r="E37" s="178"/>
      <c r="F37" s="177"/>
      <c r="G37" s="179">
        <v>0</v>
      </c>
      <c r="H37" s="180">
        <v>0</v>
      </c>
      <c r="I37" s="179"/>
      <c r="J37" s="181"/>
      <c r="K37" s="182"/>
      <c r="L37" s="182"/>
      <c r="N37" s="22"/>
      <c r="P37" s="555"/>
      <c r="Q37" s="555">
        <v>0</v>
      </c>
      <c r="R37" s="559">
        <v>0</v>
      </c>
      <c r="S37" s="558"/>
      <c r="T37" s="560"/>
    </row>
    <row r="38" spans="2:26" s="40" customFormat="1" ht="15" x14ac:dyDescent="0.25">
      <c r="B38" s="567">
        <f>DATE(SL_Jahr,1,1)</f>
        <v>45292</v>
      </c>
      <c r="C38" s="561">
        <f>IF(ISBLANK(B39),DATE(SL_Jahr,12,31),B39-1)</f>
        <v>45657</v>
      </c>
      <c r="D38" s="580">
        <f>IF(Uebertragshilfe!E11&gt;0,Uebertragshilfe!E11,100)</f>
        <v>100</v>
      </c>
      <c r="E38" s="654">
        <f>IF(AND(B38&gt;0,C38&gt;0,D38&gt;0),DAYS360(B38,C38+1),0)</f>
        <v>360</v>
      </c>
      <c r="F38" s="655">
        <f>IF(Z38=1,SL_FerienAnspr*E38/360*D38/100,0)</f>
        <v>0</v>
      </c>
      <c r="G38" s="655">
        <f>G37+F38</f>
        <v>0</v>
      </c>
      <c r="H38" s="656">
        <f>D38*E38/360+H37</f>
        <v>100</v>
      </c>
      <c r="I38" s="562" t="str">
        <f>IF(AND(B38&gt;0,OR(D38&lt;1,D38&gt;100)),"(leer)","")</f>
        <v/>
      </c>
      <c r="J38" s="568">
        <f>IF(Z38=1,IF(I38="",G38,0),0)</f>
        <v>0</v>
      </c>
      <c r="K38" s="505">
        <f>IF(Z38=1,ROUND(AZ_NORM*D38/100,2),0)</f>
        <v>8.4</v>
      </c>
      <c r="L38" s="571">
        <f>IF(K38=0,0,K38*5)</f>
        <v>42</v>
      </c>
      <c r="N38" s="529">
        <v>1</v>
      </c>
      <c r="P38" s="556">
        <f>IF(AND(B38&gt;0,C38&gt;0,D38&gt;0),ROUND(SL_KompAnspr*(C38-B38)/365,0),0)</f>
        <v>15</v>
      </c>
      <c r="Q38" s="556">
        <f>IF(B38&gt;0,SUM($P$37:P38),0)</f>
        <v>15</v>
      </c>
      <c r="R38" s="508">
        <f>H38</f>
        <v>100</v>
      </c>
      <c r="S38" s="509">
        <f>IF(AND(B38&gt;0,C38&gt;0),IF(R38&gt;100,"Fehler",0),0)</f>
        <v>0</v>
      </c>
      <c r="T38" s="510">
        <f>Q38</f>
        <v>15</v>
      </c>
      <c r="Z38" s="506">
        <f>ABS(AND(B38&gt;0,D38&gt;0))</f>
        <v>1</v>
      </c>
    </row>
    <row r="39" spans="2:26" s="40" customFormat="1" ht="15" x14ac:dyDescent="0.25">
      <c r="B39" s="507"/>
      <c r="C39" s="563" t="str">
        <f>IF(ISBLANK(B39),"",IF(ISBLANK(B40),DATE(SL_Jahr,12,31),B40-1))</f>
        <v/>
      </c>
      <c r="D39" s="580"/>
      <c r="E39" s="657">
        <f>IF(AND(B39&gt;0,C39&gt;0,D39&gt;0),DAYS360(B39,C39+1),0)</f>
        <v>0</v>
      </c>
      <c r="F39" s="658">
        <f>IF(Z39=1,SL_FerienAnspr*E39/360*D39/100,0)</f>
        <v>0</v>
      </c>
      <c r="G39" s="658">
        <f t="shared" ref="G39:G42" si="2">G38+F39</f>
        <v>0</v>
      </c>
      <c r="H39" s="659">
        <f>D39*E39/360+H38</f>
        <v>100</v>
      </c>
      <c r="I39" s="564" t="str">
        <f t="shared" ref="I39:I42" si="3">IF(AND(B39&gt;0,OR(D39&lt;1,D39&gt;100)),"(leer)","")</f>
        <v/>
      </c>
      <c r="J39" s="569">
        <f t="shared" ref="J39:J42" si="4">IF(Z39=1,IF(I39="",G39,0),0)</f>
        <v>0</v>
      </c>
      <c r="K39" s="508">
        <f>IF(Z39=1,ROUNDDOWN(AZ_NORM*D39/100,2),0)</f>
        <v>0</v>
      </c>
      <c r="L39" s="572">
        <f t="shared" ref="L39:L42" si="5">IF(K39=0,0,K39*5)</f>
        <v>0</v>
      </c>
      <c r="N39" s="530">
        <f>IF(D39&gt;0,2,0)</f>
        <v>0</v>
      </c>
      <c r="P39" s="556">
        <f>IF(AND(B39&gt;0,C39&gt;0,D39&gt;0),ROUND(SL_KompAnspr*(C39-B39)/365,0),0)</f>
        <v>0</v>
      </c>
      <c r="Q39" s="556">
        <f>IF(B39&gt;0,SUM($P$37:P39),0)</f>
        <v>0</v>
      </c>
      <c r="R39" s="508">
        <f t="shared" ref="R39:R42" si="6">H39</f>
        <v>100</v>
      </c>
      <c r="S39" s="509">
        <f t="shared" ref="S39:S42" si="7">IF(AND(B39&gt;0,C39&gt;0),IF(R39&gt;100,"Fehler",0),0)</f>
        <v>0</v>
      </c>
      <c r="T39" s="510">
        <f>Q39</f>
        <v>0</v>
      </c>
      <c r="Z39" s="506">
        <f t="shared" ref="Z39:Z42" si="8">ABS(AND(B39&gt;0,D39&gt;0))</f>
        <v>0</v>
      </c>
    </row>
    <row r="40" spans="2:26" s="40" customFormat="1" ht="15" x14ac:dyDescent="0.25">
      <c r="B40" s="507"/>
      <c r="C40" s="563" t="str">
        <f>IF(ISBLANK(B40),"",IF(ISBLANK(B41),DATE(SL_Jahr,12,31),B41-1))</f>
        <v/>
      </c>
      <c r="D40" s="580"/>
      <c r="E40" s="657">
        <f t="shared" ref="E40:E42" si="9">IF(AND(B40&gt;0,C40&gt;0,D40&gt;0),DAYS360(B40,C40+1),0)</f>
        <v>0</v>
      </c>
      <c r="F40" s="658">
        <f>IF(Z40=1,SL_FerienAnspr*E40/360*D40/100,0)</f>
        <v>0</v>
      </c>
      <c r="G40" s="658">
        <f t="shared" si="2"/>
        <v>0</v>
      </c>
      <c r="H40" s="659">
        <f t="shared" ref="H40:H42" si="10">D40*E40/360+H39</f>
        <v>100</v>
      </c>
      <c r="I40" s="564" t="str">
        <f t="shared" si="3"/>
        <v/>
      </c>
      <c r="J40" s="569">
        <f t="shared" si="4"/>
        <v>0</v>
      </c>
      <c r="K40" s="508">
        <f>IF(Z40=1,ROUNDDOWN(AZ_NORM*D40/100,2),0)</f>
        <v>0</v>
      </c>
      <c r="L40" s="572">
        <f t="shared" si="5"/>
        <v>0</v>
      </c>
      <c r="N40" s="530">
        <f>IF(D40&gt;0,3,0)</f>
        <v>0</v>
      </c>
      <c r="P40" s="556">
        <f>IF(AND(B40&gt;0,C40&gt;0,D40&gt;0),ROUND(SL_KompAnspr*(C40-B40)/365,0),0)</f>
        <v>0</v>
      </c>
      <c r="Q40" s="556">
        <f>IF(B40&gt;0,SUM($P$37:P40),0)</f>
        <v>0</v>
      </c>
      <c r="R40" s="508">
        <f t="shared" si="6"/>
        <v>100</v>
      </c>
      <c r="S40" s="509">
        <f t="shared" si="7"/>
        <v>0</v>
      </c>
      <c r="T40" s="510">
        <f>Q40</f>
        <v>0</v>
      </c>
      <c r="Z40" s="506">
        <f t="shared" si="8"/>
        <v>0</v>
      </c>
    </row>
    <row r="41" spans="2:26" s="40" customFormat="1" ht="15" x14ac:dyDescent="0.25">
      <c r="B41" s="507"/>
      <c r="C41" s="563" t="str">
        <f>IF(ISBLANK(B41),"",IF(ISBLANK(B42),DATE(SL_Jahr,12,31),B42-1))</f>
        <v/>
      </c>
      <c r="D41" s="580"/>
      <c r="E41" s="657">
        <f t="shared" si="9"/>
        <v>0</v>
      </c>
      <c r="F41" s="658">
        <f>IF(Z41=1,SL_FerienAnspr*E41/360*D41/100,0)</f>
        <v>0</v>
      </c>
      <c r="G41" s="658">
        <f t="shared" si="2"/>
        <v>0</v>
      </c>
      <c r="H41" s="659">
        <f t="shared" si="10"/>
        <v>100</v>
      </c>
      <c r="I41" s="564" t="str">
        <f t="shared" si="3"/>
        <v/>
      </c>
      <c r="J41" s="569">
        <f t="shared" si="4"/>
        <v>0</v>
      </c>
      <c r="K41" s="508">
        <f>IF(Z41=1,ROUNDDOWN(AZ_NORM*D41/100,2),0)</f>
        <v>0</v>
      </c>
      <c r="L41" s="572">
        <f t="shared" si="5"/>
        <v>0</v>
      </c>
      <c r="N41" s="530">
        <f>IF(D41&gt;0,4,0)</f>
        <v>0</v>
      </c>
      <c r="P41" s="556">
        <f>IF(AND(B41&gt;0,C41&gt;0,D41&gt;0),ROUND(SL_KompAnspr*(C41-B41)/365,0),0)</f>
        <v>0</v>
      </c>
      <c r="Q41" s="556">
        <f>IF(B41&gt;0,SUM($P$37:P41),0)</f>
        <v>0</v>
      </c>
      <c r="R41" s="508">
        <f t="shared" si="6"/>
        <v>100</v>
      </c>
      <c r="S41" s="509">
        <f t="shared" si="7"/>
        <v>0</v>
      </c>
      <c r="T41" s="510">
        <f>Q41</f>
        <v>0</v>
      </c>
      <c r="Z41" s="506">
        <f t="shared" si="8"/>
        <v>0</v>
      </c>
    </row>
    <row r="42" spans="2:26" s="40" customFormat="1" ht="15" x14ac:dyDescent="0.25">
      <c r="B42" s="507"/>
      <c r="C42" s="565" t="str">
        <f>IF(ISBLANK(B42),"",DATE(SL_Jahr,12,31))</f>
        <v/>
      </c>
      <c r="D42" s="580"/>
      <c r="E42" s="660">
        <f t="shared" si="9"/>
        <v>0</v>
      </c>
      <c r="F42" s="661">
        <f>IF(Z42=1,SL_FerienAnspr*E42/360*D42/100,0)</f>
        <v>0</v>
      </c>
      <c r="G42" s="661">
        <f t="shared" si="2"/>
        <v>0</v>
      </c>
      <c r="H42" s="662">
        <f t="shared" si="10"/>
        <v>100</v>
      </c>
      <c r="I42" s="566" t="str">
        <f t="shared" si="3"/>
        <v/>
      </c>
      <c r="J42" s="570">
        <f t="shared" si="4"/>
        <v>0</v>
      </c>
      <c r="K42" s="511">
        <f>IF(Z42=1,ROUNDDOWN(AZ_NORM*D42/100,2),0)</f>
        <v>0</v>
      </c>
      <c r="L42" s="573">
        <f t="shared" si="5"/>
        <v>0</v>
      </c>
      <c r="N42" s="531">
        <f>IF(D42&gt;0,5,0)</f>
        <v>0</v>
      </c>
      <c r="P42" s="557">
        <f>IF(AND(B42&gt;0,C42&gt;0,D42&gt;0),ROUND(SL_KompAnspr*(C42-B42)/365,0),0)</f>
        <v>0</v>
      </c>
      <c r="Q42" s="557">
        <f>IF(B42&gt;0,SUM($P$37:P42),0)</f>
        <v>0</v>
      </c>
      <c r="R42" s="511">
        <f t="shared" si="6"/>
        <v>100</v>
      </c>
      <c r="S42" s="512">
        <f t="shared" si="7"/>
        <v>0</v>
      </c>
      <c r="T42" s="513">
        <f>Q42</f>
        <v>0</v>
      </c>
      <c r="Z42" s="506">
        <f t="shared" si="8"/>
        <v>0</v>
      </c>
    </row>
    <row r="43" spans="2:26" ht="12.95" customHeight="1" x14ac:dyDescent="0.2">
      <c r="Z43" s="47" t="s">
        <v>354</v>
      </c>
    </row>
    <row r="44" spans="2:26" ht="16.5" customHeight="1" x14ac:dyDescent="0.2">
      <c r="O44" s="148"/>
    </row>
    <row r="45" spans="2:26" ht="15.75" x14ac:dyDescent="0.25">
      <c r="B45" s="514" t="s">
        <v>84</v>
      </c>
      <c r="D45" s="47" t="s">
        <v>126</v>
      </c>
      <c r="Z45" s="500" t="s">
        <v>355</v>
      </c>
    </row>
    <row r="46" spans="2:26" ht="15.75" x14ac:dyDescent="0.25">
      <c r="B46" s="515"/>
      <c r="E46" s="18"/>
      <c r="K46" s="492"/>
      <c r="L46" s="516" t="s">
        <v>125</v>
      </c>
      <c r="N46" s="500" t="s">
        <v>391</v>
      </c>
      <c r="O46" s="148"/>
      <c r="P46" s="514" t="s">
        <v>251</v>
      </c>
      <c r="Z46" s="395">
        <v>0.05</v>
      </c>
    </row>
    <row r="47" spans="2:26" x14ac:dyDescent="0.2">
      <c r="B47" s="184" t="s">
        <v>349</v>
      </c>
      <c r="C47" s="172" t="s">
        <v>350</v>
      </c>
      <c r="D47" s="208" t="s">
        <v>87</v>
      </c>
      <c r="E47" s="208" t="s">
        <v>88</v>
      </c>
      <c r="F47" s="208" t="s">
        <v>89</v>
      </c>
      <c r="G47" s="208" t="s">
        <v>90</v>
      </c>
      <c r="H47" s="208" t="s">
        <v>91</v>
      </c>
      <c r="I47" s="208" t="s">
        <v>92</v>
      </c>
      <c r="J47" s="208" t="s">
        <v>86</v>
      </c>
      <c r="L47" s="517" t="s">
        <v>124</v>
      </c>
      <c r="N47" s="500" t="s">
        <v>392</v>
      </c>
      <c r="O47" s="148"/>
    </row>
    <row r="48" spans="2:26" ht="15" x14ac:dyDescent="0.2">
      <c r="B48" s="630">
        <f>ErsterJahrestag</f>
        <v>45292</v>
      </c>
      <c r="C48" s="631">
        <f>C38</f>
        <v>45657</v>
      </c>
      <c r="D48" s="218">
        <f>Uebertragshilfe!E14</f>
        <v>8.4</v>
      </c>
      <c r="E48" s="218">
        <f>Uebertragshilfe!E15</f>
        <v>8.4</v>
      </c>
      <c r="F48" s="218">
        <f>Uebertragshilfe!E16</f>
        <v>8.4</v>
      </c>
      <c r="G48" s="218">
        <f>Uebertragshilfe!E17</f>
        <v>8.4</v>
      </c>
      <c r="H48" s="218">
        <f>Uebertragshilfe!E18</f>
        <v>8.4</v>
      </c>
      <c r="I48" s="636"/>
      <c r="J48" s="637"/>
      <c r="K48" s="553">
        <v>1</v>
      </c>
      <c r="L48" s="554">
        <f>IF(D38=0,0,SUM(D48:J48))*N48</f>
        <v>42</v>
      </c>
      <c r="N48" s="529">
        <f>(D48&lt;=HT_NAZ)*(E48&lt;=HT_NAZ)*(F48&lt;=HT_NAZ)*(G48&lt;=HT_NAZ)*(H48&lt;=HT_NAZ)</f>
        <v>1</v>
      </c>
      <c r="P48" s="578" t="s">
        <v>85</v>
      </c>
      <c r="Q48" s="148"/>
      <c r="R48" s="148"/>
      <c r="S48" s="148"/>
      <c r="T48" s="148"/>
      <c r="U48" s="148"/>
      <c r="V48" s="148"/>
      <c r="Z48" s="396">
        <f>IF(L48=L38,0,IF(ABS(L48-L38)&lt;=TOLAB,1,2))</f>
        <v>0</v>
      </c>
    </row>
    <row r="49" spans="2:26" ht="14.25" x14ac:dyDescent="0.2">
      <c r="B49" s="632">
        <f>B39</f>
        <v>0</v>
      </c>
      <c r="C49" s="633" t="str">
        <f t="shared" ref="C49:C52" si="11">C39</f>
        <v/>
      </c>
      <c r="D49" s="218"/>
      <c r="E49" s="218"/>
      <c r="F49" s="218"/>
      <c r="G49" s="218"/>
      <c r="H49" s="218"/>
      <c r="I49" s="638"/>
      <c r="J49" s="639"/>
      <c r="K49" s="553">
        <f>IF(B49&gt;0,2,K48)</f>
        <v>1</v>
      </c>
      <c r="L49" s="554">
        <f t="shared" ref="L49:L52" si="12">IF(D39=0,0,SUM(D49:J49))*N49</f>
        <v>0</v>
      </c>
      <c r="N49" s="530">
        <f>(D49&lt;=HT_NAZ)*(E49&lt;=HT_NAZ)*(F49&lt;=HT_NAZ)*(G49&lt;=HT_NAZ)*(H49&lt;=HT_NAZ)</f>
        <v>1</v>
      </c>
      <c r="P49" s="542" t="s">
        <v>87</v>
      </c>
      <c r="Q49" s="542" t="s">
        <v>88</v>
      </c>
      <c r="R49" s="542" t="s">
        <v>89</v>
      </c>
      <c r="S49" s="542" t="s">
        <v>90</v>
      </c>
      <c r="T49" s="542" t="s">
        <v>91</v>
      </c>
      <c r="U49" s="542" t="s">
        <v>92</v>
      </c>
      <c r="V49" s="542" t="s">
        <v>86</v>
      </c>
      <c r="Z49" s="396">
        <f>IF(L49=L39,0,IF(ABS(L49-L39)&lt;=TOLAB,1,2))</f>
        <v>0</v>
      </c>
    </row>
    <row r="50" spans="2:26" ht="14.25" x14ac:dyDescent="0.2">
      <c r="B50" s="632">
        <f t="shared" ref="B50:B52" si="13">B40</f>
        <v>0</v>
      </c>
      <c r="C50" s="633" t="str">
        <f t="shared" si="11"/>
        <v/>
      </c>
      <c r="D50" s="218"/>
      <c r="E50" s="218"/>
      <c r="F50" s="218"/>
      <c r="G50" s="218"/>
      <c r="H50" s="218"/>
      <c r="I50" s="638"/>
      <c r="J50" s="639"/>
      <c r="K50" s="553">
        <f>IF(B50&gt;0,3,K49)</f>
        <v>1</v>
      </c>
      <c r="L50" s="554">
        <f t="shared" si="12"/>
        <v>0</v>
      </c>
      <c r="N50" s="530">
        <f>(D50&lt;=HT_NAZ)*(E50&lt;=HT_NAZ)*(F50&lt;=HT_NAZ)*(G50&lt;=HT_NAZ)*(H50&lt;=HT_NAZ)</f>
        <v>1</v>
      </c>
      <c r="P50" s="543">
        <f>HT_NAZ/2</f>
        <v>4.2</v>
      </c>
      <c r="Q50" s="543">
        <f>HT_NAZ/2</f>
        <v>4.2</v>
      </c>
      <c r="R50" s="543">
        <f>HT_NAZ/2</f>
        <v>4.2</v>
      </c>
      <c r="S50" s="543">
        <f>HT_NAZ/2</f>
        <v>4.2</v>
      </c>
      <c r="T50" s="543">
        <f>HT_NAZ/2</f>
        <v>4.2</v>
      </c>
      <c r="U50" s="544">
        <v>0</v>
      </c>
      <c r="V50" s="544">
        <v>0</v>
      </c>
      <c r="Z50" s="396">
        <f>IF(L50=L40,0,IF(ABS(L50-L40)&lt;=TOLAB,1,2))</f>
        <v>0</v>
      </c>
    </row>
    <row r="51" spans="2:26" ht="14.25" x14ac:dyDescent="0.2">
      <c r="B51" s="632">
        <f t="shared" si="13"/>
        <v>0</v>
      </c>
      <c r="C51" s="633" t="str">
        <f t="shared" si="11"/>
        <v/>
      </c>
      <c r="D51" s="218"/>
      <c r="E51" s="218"/>
      <c r="F51" s="218"/>
      <c r="G51" s="218"/>
      <c r="H51" s="218"/>
      <c r="I51" s="638"/>
      <c r="J51" s="639"/>
      <c r="K51" s="553">
        <f>IF(B51&gt;0,4,K50)</f>
        <v>1</v>
      </c>
      <c r="L51" s="554">
        <f t="shared" si="12"/>
        <v>0</v>
      </c>
      <c r="N51" s="530">
        <f>(D51&lt;=HT_NAZ)*(E51&lt;=HT_NAZ)*(F51&lt;=HT_NAZ)*(G51&lt;=HT_NAZ)*(H51&lt;=HT_NAZ)</f>
        <v>1</v>
      </c>
      <c r="P51" s="545">
        <v>0</v>
      </c>
      <c r="Q51" s="545">
        <v>0</v>
      </c>
      <c r="R51" s="545">
        <v>0</v>
      </c>
      <c r="S51" s="545">
        <v>0</v>
      </c>
      <c r="T51" s="545">
        <v>0</v>
      </c>
      <c r="U51" s="545">
        <v>0</v>
      </c>
      <c r="V51" s="545">
        <v>0</v>
      </c>
      <c r="Z51" s="396">
        <f>IF(L51=L41,0,IF(ABS(L51-L41)&lt;=TOLAB,1,2))</f>
        <v>0</v>
      </c>
    </row>
    <row r="52" spans="2:26" ht="14.25" x14ac:dyDescent="0.2">
      <c r="B52" s="634">
        <f t="shared" si="13"/>
        <v>0</v>
      </c>
      <c r="C52" s="635" t="str">
        <f t="shared" si="11"/>
        <v/>
      </c>
      <c r="D52" s="218"/>
      <c r="E52" s="218"/>
      <c r="F52" s="218"/>
      <c r="G52" s="218"/>
      <c r="H52" s="218"/>
      <c r="I52" s="640"/>
      <c r="J52" s="641"/>
      <c r="K52" s="553">
        <f>IF(B52&gt;0,5,K51)</f>
        <v>1</v>
      </c>
      <c r="L52" s="554">
        <f t="shared" si="12"/>
        <v>0</v>
      </c>
      <c r="N52" s="531">
        <f>(D52&lt;=HT_NAZ)*(E52&lt;=HT_NAZ)*(F52&lt;=HT_NAZ)*(G52&lt;=HT_NAZ)*(H52&lt;=HT_NAZ)</f>
        <v>1</v>
      </c>
      <c r="P52" s="209"/>
      <c r="Q52" s="209"/>
      <c r="R52" s="209"/>
      <c r="S52" s="209"/>
      <c r="T52" s="209"/>
      <c r="U52" s="209"/>
      <c r="V52" s="209"/>
      <c r="Z52" s="396">
        <f>IF(L52=L42,0,IF(ABS(L52-L42)&lt;=TOLAB,1,2))</f>
        <v>0</v>
      </c>
    </row>
    <row r="53" spans="2:26" ht="15" x14ac:dyDescent="0.2">
      <c r="B53" s="312">
        <f>COUNT(Datum_Schritt)-1</f>
        <v>4</v>
      </c>
      <c r="C53" s="9"/>
      <c r="D53" s="1"/>
      <c r="E53" s="1"/>
      <c r="F53" s="1"/>
      <c r="H53" s="1"/>
      <c r="I53" s="1"/>
      <c r="J53" s="1"/>
      <c r="P53" s="578" t="s">
        <v>93</v>
      </c>
      <c r="Q53" s="209"/>
      <c r="R53" s="209"/>
      <c r="S53" s="209"/>
      <c r="T53" s="209"/>
      <c r="U53" s="209"/>
      <c r="V53" s="209"/>
    </row>
    <row r="54" spans="2:26" ht="15.75" x14ac:dyDescent="0.2">
      <c r="B54" s="546" t="s">
        <v>265</v>
      </c>
      <c r="C54" s="9"/>
      <c r="D54" s="1"/>
      <c r="E54" s="1"/>
      <c r="F54" s="1"/>
      <c r="H54" s="1"/>
      <c r="I54" s="1"/>
      <c r="J54" s="1"/>
      <c r="P54" s="542" t="s">
        <v>87</v>
      </c>
      <c r="Q54" s="542" t="s">
        <v>88</v>
      </c>
      <c r="R54" s="542" t="s">
        <v>89</v>
      </c>
      <c r="S54" s="542" t="s">
        <v>90</v>
      </c>
      <c r="T54" s="542" t="s">
        <v>91</v>
      </c>
      <c r="U54" s="542" t="s">
        <v>92</v>
      </c>
      <c r="V54" s="542" t="s">
        <v>86</v>
      </c>
    </row>
    <row r="55" spans="2:26" ht="14.25" x14ac:dyDescent="0.2">
      <c r="P55" s="543">
        <f>HT_NAZ</f>
        <v>8.4</v>
      </c>
      <c r="Q55" s="543">
        <f>HT_NAZ</f>
        <v>8.4</v>
      </c>
      <c r="R55" s="543">
        <f>HT_NAZ</f>
        <v>8.4</v>
      </c>
      <c r="S55" s="543">
        <f>HT_NAZ</f>
        <v>8.4</v>
      </c>
      <c r="T55" s="544">
        <v>0</v>
      </c>
      <c r="U55" s="544">
        <v>0</v>
      </c>
      <c r="V55" s="544">
        <v>0</v>
      </c>
    </row>
    <row r="56" spans="2:26" ht="14.25" x14ac:dyDescent="0.2">
      <c r="B56" s="575" t="s">
        <v>349</v>
      </c>
      <c r="C56" s="576" t="s">
        <v>350</v>
      </c>
      <c r="D56" s="577" t="s">
        <v>87</v>
      </c>
      <c r="E56" s="577" t="s">
        <v>88</v>
      </c>
      <c r="F56" s="577" t="s">
        <v>89</v>
      </c>
      <c r="G56" s="577" t="s">
        <v>90</v>
      </c>
      <c r="H56" s="577" t="s">
        <v>91</v>
      </c>
      <c r="I56" s="577" t="s">
        <v>92</v>
      </c>
      <c r="J56" s="577" t="s">
        <v>86</v>
      </c>
      <c r="P56" s="545">
        <v>0</v>
      </c>
      <c r="Q56" s="545">
        <v>0</v>
      </c>
      <c r="R56" s="545">
        <v>0</v>
      </c>
      <c r="S56" s="545">
        <v>0</v>
      </c>
      <c r="T56" s="545">
        <v>0</v>
      </c>
      <c r="U56" s="545">
        <v>0</v>
      </c>
      <c r="V56" s="545">
        <v>0</v>
      </c>
      <c r="Z56" s="307"/>
    </row>
    <row r="57" spans="2:26" ht="14.25" x14ac:dyDescent="0.2">
      <c r="B57" s="642">
        <f>ErsterJahrestag</f>
        <v>45292</v>
      </c>
      <c r="C57" s="643">
        <f>C48</f>
        <v>45657</v>
      </c>
      <c r="D57" s="306">
        <f>D48/24</f>
        <v>0.35000000000000003</v>
      </c>
      <c r="E57" s="306">
        <f t="shared" ref="E57:H57" si="14">E48/24</f>
        <v>0.35000000000000003</v>
      </c>
      <c r="F57" s="306">
        <f t="shared" si="14"/>
        <v>0.35000000000000003</v>
      </c>
      <c r="G57" s="306">
        <f t="shared" si="14"/>
        <v>0.35000000000000003</v>
      </c>
      <c r="H57" s="306">
        <f t="shared" si="14"/>
        <v>0.35000000000000003</v>
      </c>
      <c r="I57" s="648"/>
      <c r="J57" s="649"/>
      <c r="L57" s="306">
        <f>IF(ISBLANK(B57),"",SUM(D57:J57))*N48</f>
        <v>1.7500000000000002</v>
      </c>
      <c r="Z57" s="307"/>
    </row>
    <row r="58" spans="2:26" ht="14.25" x14ac:dyDescent="0.2">
      <c r="B58" s="644">
        <f>B39</f>
        <v>0</v>
      </c>
      <c r="C58" s="645" t="str">
        <f>C39</f>
        <v/>
      </c>
      <c r="D58" s="306">
        <f t="shared" ref="D58:H61" si="15">D49/24</f>
        <v>0</v>
      </c>
      <c r="E58" s="306">
        <f t="shared" si="15"/>
        <v>0</v>
      </c>
      <c r="F58" s="306">
        <f t="shared" si="15"/>
        <v>0</v>
      </c>
      <c r="G58" s="306">
        <f t="shared" si="15"/>
        <v>0</v>
      </c>
      <c r="H58" s="306">
        <f t="shared" si="15"/>
        <v>0</v>
      </c>
      <c r="I58" s="650"/>
      <c r="J58" s="651"/>
      <c r="L58" s="306">
        <f t="shared" ref="L58:L61" si="16">IF(ISBLANK(B58),"",SUM(D58:J58))*N49</f>
        <v>0</v>
      </c>
      <c r="Z58" s="307"/>
    </row>
    <row r="59" spans="2:26" ht="14.25" x14ac:dyDescent="0.2">
      <c r="B59" s="644">
        <f t="shared" ref="B59:C61" si="17">B40</f>
        <v>0</v>
      </c>
      <c r="C59" s="645" t="str">
        <f t="shared" si="17"/>
        <v/>
      </c>
      <c r="D59" s="306">
        <f t="shared" si="15"/>
        <v>0</v>
      </c>
      <c r="E59" s="306">
        <f t="shared" si="15"/>
        <v>0</v>
      </c>
      <c r="F59" s="306">
        <f t="shared" si="15"/>
        <v>0</v>
      </c>
      <c r="G59" s="306">
        <f t="shared" si="15"/>
        <v>0</v>
      </c>
      <c r="H59" s="306">
        <f t="shared" si="15"/>
        <v>0</v>
      </c>
      <c r="I59" s="650"/>
      <c r="J59" s="651"/>
      <c r="L59" s="306">
        <f t="shared" si="16"/>
        <v>0</v>
      </c>
      <c r="Z59" s="307"/>
    </row>
    <row r="60" spans="2:26" ht="14.25" x14ac:dyDescent="0.2">
      <c r="B60" s="644">
        <f t="shared" si="17"/>
        <v>0</v>
      </c>
      <c r="C60" s="645" t="str">
        <f t="shared" si="17"/>
        <v/>
      </c>
      <c r="D60" s="306">
        <f t="shared" si="15"/>
        <v>0</v>
      </c>
      <c r="E60" s="306">
        <f t="shared" si="15"/>
        <v>0</v>
      </c>
      <c r="F60" s="306">
        <f t="shared" si="15"/>
        <v>0</v>
      </c>
      <c r="G60" s="306">
        <f t="shared" si="15"/>
        <v>0</v>
      </c>
      <c r="H60" s="306">
        <f t="shared" si="15"/>
        <v>0</v>
      </c>
      <c r="I60" s="650"/>
      <c r="J60" s="651"/>
      <c r="L60" s="306">
        <f t="shared" si="16"/>
        <v>0</v>
      </c>
      <c r="Z60" s="307"/>
    </row>
    <row r="61" spans="2:26" ht="14.25" x14ac:dyDescent="0.2">
      <c r="B61" s="646">
        <f t="shared" si="17"/>
        <v>0</v>
      </c>
      <c r="C61" s="647" t="str">
        <f t="shared" si="17"/>
        <v/>
      </c>
      <c r="D61" s="306">
        <f t="shared" si="15"/>
        <v>0</v>
      </c>
      <c r="E61" s="306">
        <f t="shared" si="15"/>
        <v>0</v>
      </c>
      <c r="F61" s="306">
        <f t="shared" si="15"/>
        <v>0</v>
      </c>
      <c r="G61" s="306">
        <f t="shared" si="15"/>
        <v>0</v>
      </c>
      <c r="H61" s="306">
        <f t="shared" si="15"/>
        <v>0</v>
      </c>
      <c r="I61" s="652"/>
      <c r="J61" s="653"/>
      <c r="L61" s="306">
        <f t="shared" si="16"/>
        <v>0</v>
      </c>
    </row>
    <row r="64" spans="2:26" hidden="1" x14ac:dyDescent="0.2">
      <c r="B64" s="47" t="s">
        <v>231</v>
      </c>
    </row>
    <row r="65" spans="2:4" hidden="1" x14ac:dyDescent="0.2">
      <c r="B65" s="104">
        <f>B38</f>
        <v>45292</v>
      </c>
      <c r="C65" s="105">
        <f>INDEX(BG_Liste,D65)</f>
        <v>100</v>
      </c>
      <c r="D65" s="395">
        <f>K48</f>
        <v>1</v>
      </c>
    </row>
    <row r="66" spans="2:4" hidden="1" x14ac:dyDescent="0.2">
      <c r="B66" s="104">
        <f>MAX(ErsterJahrestag:B39)</f>
        <v>45292</v>
      </c>
      <c r="C66" s="105">
        <f>INDEX(BG_Liste,D66)</f>
        <v>100</v>
      </c>
      <c r="D66" s="395">
        <f t="shared" ref="D66:D69" si="18">K49</f>
        <v>1</v>
      </c>
    </row>
    <row r="67" spans="2:4" hidden="1" x14ac:dyDescent="0.2">
      <c r="B67" s="104">
        <f>MAX(ErsterJahrestag:B40)</f>
        <v>45292</v>
      </c>
      <c r="C67" s="105">
        <f>INDEX(BG_Liste,D67)</f>
        <v>100</v>
      </c>
      <c r="D67" s="395">
        <f t="shared" si="18"/>
        <v>1</v>
      </c>
    </row>
    <row r="68" spans="2:4" hidden="1" x14ac:dyDescent="0.2">
      <c r="B68" s="104">
        <f>MAX(ErsterJahrestag:B41)</f>
        <v>45292</v>
      </c>
      <c r="C68" s="105">
        <f>INDEX(BG_Liste,D68)</f>
        <v>100</v>
      </c>
      <c r="D68" s="395">
        <f t="shared" si="18"/>
        <v>1</v>
      </c>
    </row>
    <row r="69" spans="2:4" hidden="1" x14ac:dyDescent="0.2">
      <c r="B69" s="104">
        <f>MAX(ErsterJahrestag:B42)</f>
        <v>45292</v>
      </c>
      <c r="C69" s="105">
        <f>INDEX(BG_Liste,D69)</f>
        <v>100</v>
      </c>
      <c r="D69" s="395">
        <f t="shared" si="18"/>
        <v>1</v>
      </c>
    </row>
  </sheetData>
  <sheetProtection algorithmName="SHA-512" hashValue="IM0cvV2/mZsZru2ddmt/QvbbxRs13c482TjIF8tVv6Nr0nRUftimuQ+UK4/Xozt945Taggx7E/705ptmEQR4vQ==" saltValue="rUva7A//H01hg7BjDh6HFg==" spinCount="100000" sheet="1" selectLockedCells="1"/>
  <sortState xmlns:xlrd2="http://schemas.microsoft.com/office/spreadsheetml/2017/richdata2" ref="F8:F9">
    <sortCondition descending="1" ref="F8"/>
  </sortState>
  <mergeCells count="8">
    <mergeCell ref="R27:T27"/>
    <mergeCell ref="R28:T28"/>
    <mergeCell ref="K35:L35"/>
    <mergeCell ref="C3:E3"/>
    <mergeCell ref="C4:E4"/>
    <mergeCell ref="C6:E6"/>
    <mergeCell ref="C7:E7"/>
    <mergeCell ref="C5:E5"/>
  </mergeCells>
  <phoneticPr fontId="9" type="noConversion"/>
  <conditionalFormatting sqref="D48:H52">
    <cfRule type="cellIs" dxfId="9" priority="6" operator="greaterThan">
      <formula>HT_NAZ</formula>
    </cfRule>
  </conditionalFormatting>
  <conditionalFormatting sqref="D57:H61">
    <cfRule type="expression" dxfId="8" priority="5">
      <formula>D48&gt;HT_NAZ</formula>
    </cfRule>
  </conditionalFormatting>
  <conditionalFormatting sqref="G39:H42 R39:R42">
    <cfRule type="expression" dxfId="7" priority="7">
      <formula>(G39=G38)</formula>
    </cfRule>
  </conditionalFormatting>
  <conditionalFormatting sqref="L48:L52">
    <cfRule type="expression" dxfId="6" priority="8">
      <formula>($Z48=2)</formula>
    </cfRule>
    <cfRule type="expression" dxfId="5" priority="9">
      <formula>($Z48=1)</formula>
    </cfRule>
  </conditionalFormatting>
  <conditionalFormatting sqref="L57:L61">
    <cfRule type="expression" dxfId="4" priority="4">
      <formula>(N48=0)</formula>
    </cfRule>
  </conditionalFormatting>
  <dataValidations count="3">
    <dataValidation type="list" errorStyle="warning" allowBlank="1" showErrorMessage="1" sqref="C5:E5" xr:uid="{00000000-0002-0000-0200-000000000000}">
      <formula1>"Zürich,Ausserhalb Zürich"</formula1>
    </dataValidation>
    <dataValidation type="decimal" operator="lessThanOrEqual" allowBlank="1" showInputMessage="1" showErrorMessage="1" sqref="D48:J52" xr:uid="{00000000-0002-0000-0200-000001000000}">
      <formula1>AZ_NORM</formula1>
    </dataValidation>
    <dataValidation type="whole" allowBlank="1" showInputMessage="1" showErrorMessage="1" errorTitle="Jahrgang" error="Bitte das Geburtsjahr (4-stellig) eingeben." sqref="C4:E4" xr:uid="{0FA24F2A-4126-4942-8AEF-35276A5313FB}">
      <formula1>1900</formula1>
      <formula2>2100</formula2>
    </dataValidation>
  </dataValidations>
  <printOptions horizontalCentered="1"/>
  <pageMargins left="0.39370078740157483" right="0.19685039370078741" top="0.48" bottom="0.39370078740157483" header="0.31496062992125984" footer="0.21"/>
  <pageSetup paperSize="9" scale="69" orientation="landscape" horizontalDpi="4294967292" r:id="rId1"/>
  <headerFooter alignWithMargins="0">
    <oddHeader>&amp;C&amp;A&amp;RSeite &amp;P</oddHeader>
    <oddFooter>&amp;C&amp;D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tabColor theme="9" tint="0.39997558519241921"/>
    <pageSetUpPr fitToPage="1"/>
  </sheetPr>
  <dimension ref="A1:AO139"/>
  <sheetViews>
    <sheetView showGridLines="0" topLeftCell="B1" zoomScale="80" zoomScaleNormal="80" workbookViewId="0">
      <pane xSplit="2" ySplit="4" topLeftCell="D5" activePane="bottomRight" state="frozen"/>
      <selection activeCell="C5" sqref="C5:E5"/>
      <selection pane="topRight" activeCell="C5" sqref="C5:E5"/>
      <selection pane="bottomLeft" activeCell="C5" sqref="C5:E5"/>
      <selection pane="bottomRight" activeCell="F5" sqref="F5"/>
    </sheetView>
  </sheetViews>
  <sheetFormatPr baseColWidth="10" defaultRowHeight="12.75" x14ac:dyDescent="0.2"/>
  <cols>
    <col min="1" max="1" width="4.5703125" style="130" hidden="1" customWidth="1"/>
    <col min="2" max="2" width="29" style="5" customWidth="1"/>
    <col min="3" max="3" width="9.140625" style="1" customWidth="1"/>
    <col min="4" max="34" width="7" style="1" customWidth="1"/>
    <col min="35" max="36" width="9.140625" style="1" customWidth="1"/>
    <col min="37" max="37" width="13.5703125" style="63" customWidth="1"/>
    <col min="40" max="40" width="26.7109375" customWidth="1"/>
  </cols>
  <sheetData>
    <row r="1" spans="1:40" ht="30" customHeight="1" thickBot="1" x14ac:dyDescent="0.25">
      <c r="A1" s="118">
        <v>1</v>
      </c>
      <c r="B1" s="227">
        <f>DATEVALUE("1."&amp;A1&amp;"."&amp;SL_Jahr)</f>
        <v>45292</v>
      </c>
      <c r="C1" s="228">
        <f>SL_Jahr</f>
        <v>2024</v>
      </c>
      <c r="D1" s="229" t="str">
        <f>B_Gde</f>
        <v>Gde:</v>
      </c>
      <c r="E1" s="230">
        <f>SL_Gemeinde</f>
        <v>0</v>
      </c>
      <c r="F1" s="150"/>
      <c r="G1" s="150"/>
      <c r="H1" s="150"/>
      <c r="I1" s="150"/>
      <c r="J1" s="150"/>
      <c r="K1" s="150"/>
      <c r="L1" s="150"/>
      <c r="M1" s="150"/>
      <c r="N1" s="150"/>
      <c r="O1" s="150"/>
      <c r="P1" s="150"/>
      <c r="Q1" s="150"/>
      <c r="R1" s="231"/>
      <c r="S1" s="232"/>
      <c r="T1" s="233" t="str">
        <f>B_Schule</f>
        <v>Schule:</v>
      </c>
      <c r="U1" s="230">
        <f>SL_Schule</f>
        <v>0</v>
      </c>
      <c r="V1" s="150"/>
      <c r="W1" s="150"/>
      <c r="X1" s="150"/>
      <c r="Y1" s="150"/>
      <c r="Z1" s="150"/>
      <c r="AA1" s="150"/>
      <c r="AB1" s="150"/>
      <c r="AC1" s="150"/>
      <c r="AD1" s="150"/>
      <c r="AE1" s="234"/>
      <c r="AF1" s="150"/>
      <c r="AG1" s="150"/>
      <c r="AH1" s="232"/>
      <c r="AI1"/>
      <c r="AJ1" s="138" t="str">
        <f>HYPERLINK(VSA_HELPLINK,"i")</f>
        <v>i</v>
      </c>
      <c r="AK1" s="57"/>
      <c r="AL1" s="56"/>
    </row>
    <row r="2" spans="1:40" ht="30" customHeight="1" thickBot="1" x14ac:dyDescent="0.25">
      <c r="A2" s="118">
        <f>VLOOKUP(A1,Monatsenden,2)</f>
        <v>45322</v>
      </c>
      <c r="B2" s="235" t="str">
        <f>B_Bg</f>
        <v>BG:</v>
      </c>
      <c r="C2" s="236">
        <f>VLOOKUP(B1,VSA_Kalender,13)</f>
        <v>1</v>
      </c>
      <c r="D2" s="237" t="str">
        <f>B_Name</f>
        <v>Name:</v>
      </c>
      <c r="E2" s="238">
        <f>SL_Name</f>
        <v>0</v>
      </c>
      <c r="F2" s="239"/>
      <c r="G2" s="239"/>
      <c r="H2" s="239"/>
      <c r="I2" s="239"/>
      <c r="J2" s="239"/>
      <c r="K2" s="239"/>
      <c r="L2" s="239"/>
      <c r="M2" s="239"/>
      <c r="N2" s="239"/>
      <c r="O2" s="239"/>
      <c r="P2" s="239"/>
      <c r="Q2" s="239"/>
      <c r="R2" s="240"/>
      <c r="S2" s="241"/>
      <c r="T2" s="241"/>
      <c r="U2" s="242"/>
      <c r="V2" s="242"/>
      <c r="W2" s="242"/>
      <c r="X2" s="242"/>
      <c r="Y2" s="242"/>
      <c r="Z2" s="242"/>
      <c r="AA2" s="242"/>
      <c r="AB2" s="242"/>
      <c r="AC2" s="242"/>
      <c r="AD2" s="242"/>
      <c r="AE2" s="242"/>
      <c r="AF2" s="242"/>
      <c r="AG2" s="242"/>
      <c r="AH2" s="243"/>
      <c r="AI2" s="3"/>
      <c r="AJ2" s="3"/>
      <c r="AK2" s="58"/>
      <c r="AL2" s="56"/>
    </row>
    <row r="3" spans="1:40" ht="17.25" customHeight="1" x14ac:dyDescent="0.2">
      <c r="A3" s="124"/>
      <c r="B3" s="821" t="str">
        <f>Zerf_Version</f>
        <v>Version VSA 5.05</v>
      </c>
      <c r="C3" s="822"/>
      <c r="D3" s="120">
        <f>DATE($C$1,MONTH($B$1),D$4)</f>
        <v>45292</v>
      </c>
      <c r="E3" s="121">
        <f t="shared" ref="E3:AE3" si="0">DATE($C$1,MONTH($B$1),E$4)</f>
        <v>45293</v>
      </c>
      <c r="F3" s="121">
        <f t="shared" si="0"/>
        <v>45294</v>
      </c>
      <c r="G3" s="121">
        <f t="shared" si="0"/>
        <v>45295</v>
      </c>
      <c r="H3" s="121">
        <f t="shared" si="0"/>
        <v>45296</v>
      </c>
      <c r="I3" s="121">
        <f t="shared" si="0"/>
        <v>45297</v>
      </c>
      <c r="J3" s="121">
        <f t="shared" si="0"/>
        <v>45298</v>
      </c>
      <c r="K3" s="121">
        <f t="shared" si="0"/>
        <v>45299</v>
      </c>
      <c r="L3" s="121">
        <f t="shared" si="0"/>
        <v>45300</v>
      </c>
      <c r="M3" s="121">
        <f t="shared" si="0"/>
        <v>45301</v>
      </c>
      <c r="N3" s="121">
        <f t="shared" si="0"/>
        <v>45302</v>
      </c>
      <c r="O3" s="121">
        <f t="shared" si="0"/>
        <v>45303</v>
      </c>
      <c r="P3" s="121">
        <f t="shared" si="0"/>
        <v>45304</v>
      </c>
      <c r="Q3" s="121">
        <f t="shared" si="0"/>
        <v>45305</v>
      </c>
      <c r="R3" s="121">
        <f t="shared" si="0"/>
        <v>45306</v>
      </c>
      <c r="S3" s="121">
        <f t="shared" si="0"/>
        <v>45307</v>
      </c>
      <c r="T3" s="121">
        <f t="shared" si="0"/>
        <v>45308</v>
      </c>
      <c r="U3" s="121">
        <f t="shared" si="0"/>
        <v>45309</v>
      </c>
      <c r="V3" s="121">
        <f t="shared" si="0"/>
        <v>45310</v>
      </c>
      <c r="W3" s="121">
        <f t="shared" si="0"/>
        <v>45311</v>
      </c>
      <c r="X3" s="121">
        <f t="shared" si="0"/>
        <v>45312</v>
      </c>
      <c r="Y3" s="121">
        <f t="shared" si="0"/>
        <v>45313</v>
      </c>
      <c r="Z3" s="121">
        <f t="shared" si="0"/>
        <v>45314</v>
      </c>
      <c r="AA3" s="121">
        <f t="shared" si="0"/>
        <v>45315</v>
      </c>
      <c r="AB3" s="121">
        <f t="shared" si="0"/>
        <v>45316</v>
      </c>
      <c r="AC3" s="121">
        <f t="shared" si="0"/>
        <v>45317</v>
      </c>
      <c r="AD3" s="121">
        <f t="shared" si="0"/>
        <v>45318</v>
      </c>
      <c r="AE3" s="121">
        <f t="shared" si="0"/>
        <v>45319</v>
      </c>
      <c r="AF3" s="121">
        <f>IF(MONTH(DATE($C$1,MONTH($B$1),AF$37))&gt;MONTH($B$1),"",DATE($C$1,MONTH($B$1),AF$4))</f>
        <v>45320</v>
      </c>
      <c r="AG3" s="121">
        <f>IF(MONTH(DATE($C$1,MONTH($B$1),AG$37))&gt;MONTH($B$1),"",DATE($C$1,MONTH($B$1),AG$4))</f>
        <v>45321</v>
      </c>
      <c r="AH3" s="316">
        <f>IF(MONTH(DATE($C$1,MONTH($B$1),AH$37))&gt;MONTH($B$1),"",DATE($C$1,MONTH($B$1),AH$4))</f>
        <v>45322</v>
      </c>
      <c r="AI3" s="319"/>
      <c r="AJ3" s="3"/>
      <c r="AK3" s="58"/>
      <c r="AL3" s="56"/>
    </row>
    <row r="4" spans="1:40" ht="19.5" customHeight="1" thickBot="1" x14ac:dyDescent="0.25">
      <c r="A4" s="125"/>
      <c r="B4" s="823"/>
      <c r="C4" s="824"/>
      <c r="D4" s="119">
        <f t="shared" ref="D4:AE4" si="1">IF(MONTH(DATE($C$1,MONTH($B$1),D$37))&gt;MONTH($B$1),"",D37)</f>
        <v>1</v>
      </c>
      <c r="E4" s="119">
        <f t="shared" si="1"/>
        <v>2</v>
      </c>
      <c r="F4" s="119">
        <f t="shared" si="1"/>
        <v>3</v>
      </c>
      <c r="G4" s="119">
        <f t="shared" si="1"/>
        <v>4</v>
      </c>
      <c r="H4" s="119">
        <f t="shared" si="1"/>
        <v>5</v>
      </c>
      <c r="I4" s="119">
        <f t="shared" si="1"/>
        <v>6</v>
      </c>
      <c r="J4" s="119">
        <f t="shared" si="1"/>
        <v>7</v>
      </c>
      <c r="K4" s="119">
        <f t="shared" si="1"/>
        <v>8</v>
      </c>
      <c r="L4" s="119">
        <f t="shared" si="1"/>
        <v>9</v>
      </c>
      <c r="M4" s="119">
        <f t="shared" si="1"/>
        <v>10</v>
      </c>
      <c r="N4" s="119">
        <f t="shared" si="1"/>
        <v>11</v>
      </c>
      <c r="O4" s="119">
        <f t="shared" si="1"/>
        <v>12</v>
      </c>
      <c r="P4" s="119">
        <f t="shared" si="1"/>
        <v>13</v>
      </c>
      <c r="Q4" s="119">
        <f t="shared" si="1"/>
        <v>14</v>
      </c>
      <c r="R4" s="119">
        <f t="shared" si="1"/>
        <v>15</v>
      </c>
      <c r="S4" s="119">
        <f t="shared" si="1"/>
        <v>16</v>
      </c>
      <c r="T4" s="119">
        <f t="shared" si="1"/>
        <v>17</v>
      </c>
      <c r="U4" s="119">
        <f t="shared" si="1"/>
        <v>18</v>
      </c>
      <c r="V4" s="119">
        <f t="shared" si="1"/>
        <v>19</v>
      </c>
      <c r="W4" s="119">
        <f t="shared" si="1"/>
        <v>20</v>
      </c>
      <c r="X4" s="119">
        <f t="shared" si="1"/>
        <v>21</v>
      </c>
      <c r="Y4" s="119">
        <f t="shared" si="1"/>
        <v>22</v>
      </c>
      <c r="Z4" s="119">
        <f t="shared" si="1"/>
        <v>23</v>
      </c>
      <c r="AA4" s="119">
        <f t="shared" si="1"/>
        <v>24</v>
      </c>
      <c r="AB4" s="119">
        <f t="shared" si="1"/>
        <v>25</v>
      </c>
      <c r="AC4" s="119">
        <f t="shared" si="1"/>
        <v>26</v>
      </c>
      <c r="AD4" s="119">
        <f t="shared" si="1"/>
        <v>27</v>
      </c>
      <c r="AE4" s="119">
        <f t="shared" si="1"/>
        <v>28</v>
      </c>
      <c r="AF4" s="119">
        <f>IF(MONTH(DATE($C$1,MONTH($B$1),AF$37))&gt;MONTH($B$1),"",AF37)</f>
        <v>29</v>
      </c>
      <c r="AG4" s="119">
        <f>IF(MONTH(DATE($C$1,MONTH($B$1),AG$37))&gt;MONTH($B$1),"",AG37)</f>
        <v>30</v>
      </c>
      <c r="AH4" s="317">
        <f>IF(MONTH(DATE($C$1,MONTH($B$1),AH$37))&gt;MONTH($B$1),"",AH37)</f>
        <v>31</v>
      </c>
      <c r="AI4" s="319"/>
      <c r="AJ4" s="122"/>
      <c r="AK4" s="58"/>
      <c r="AL4" s="56"/>
    </row>
    <row r="5" spans="1:40" ht="22.7" customHeight="1" x14ac:dyDescent="0.2">
      <c r="A5" s="125"/>
      <c r="B5" s="828" t="s">
        <v>274</v>
      </c>
      <c r="C5" s="829"/>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398"/>
      <c r="AI5" s="319"/>
      <c r="AJ5" s="122"/>
      <c r="AK5" s="58"/>
      <c r="AL5" s="56"/>
      <c r="AM5" s="10"/>
    </row>
    <row r="6" spans="1:40" ht="22.7" customHeight="1" x14ac:dyDescent="0.2">
      <c r="A6" s="125"/>
      <c r="B6" s="830" t="s">
        <v>275</v>
      </c>
      <c r="C6" s="831"/>
      <c r="D6" s="397"/>
      <c r="E6" s="397"/>
      <c r="F6" s="397"/>
      <c r="G6" s="397"/>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8"/>
      <c r="AI6" s="319"/>
      <c r="AJ6" s="122"/>
      <c r="AK6" s="58"/>
      <c r="AL6" s="103"/>
    </row>
    <row r="7" spans="1:40" ht="22.7" customHeight="1" x14ac:dyDescent="0.2">
      <c r="A7" s="126"/>
      <c r="B7" s="828" t="s">
        <v>274</v>
      </c>
      <c r="C7" s="829"/>
      <c r="D7" s="397"/>
      <c r="E7" s="397"/>
      <c r="F7" s="397"/>
      <c r="G7" s="397"/>
      <c r="H7" s="397"/>
      <c r="I7" s="397"/>
      <c r="J7" s="397"/>
      <c r="K7" s="397"/>
      <c r="L7" s="397"/>
      <c r="M7" s="397"/>
      <c r="N7" s="397"/>
      <c r="O7" s="397"/>
      <c r="P7" s="397"/>
      <c r="Q7" s="397"/>
      <c r="R7" s="397"/>
      <c r="S7" s="397"/>
      <c r="T7" s="397"/>
      <c r="U7" s="397"/>
      <c r="V7" s="397"/>
      <c r="W7" s="397"/>
      <c r="X7" s="397"/>
      <c r="Y7" s="397"/>
      <c r="Z7" s="397"/>
      <c r="AA7" s="397"/>
      <c r="AB7" s="397"/>
      <c r="AC7" s="397"/>
      <c r="AD7" s="397"/>
      <c r="AE7" s="397"/>
      <c r="AF7" s="397"/>
      <c r="AG7" s="397"/>
      <c r="AH7" s="398"/>
      <c r="AI7" s="319"/>
      <c r="AJ7" s="122"/>
      <c r="AK7" s="58"/>
      <c r="AL7" s="56"/>
    </row>
    <row r="8" spans="1:40" ht="22.7" customHeight="1" x14ac:dyDescent="0.2">
      <c r="A8" s="125"/>
      <c r="B8" s="830" t="s">
        <v>275</v>
      </c>
      <c r="C8" s="831"/>
      <c r="D8" s="397"/>
      <c r="E8" s="397"/>
      <c r="F8" s="397"/>
      <c r="G8" s="397"/>
      <c r="H8" s="397"/>
      <c r="I8" s="397"/>
      <c r="J8" s="397"/>
      <c r="K8" s="397"/>
      <c r="L8" s="397"/>
      <c r="M8" s="397"/>
      <c r="N8" s="397"/>
      <c r="O8" s="397"/>
      <c r="P8" s="397"/>
      <c r="Q8" s="397"/>
      <c r="R8" s="397"/>
      <c r="S8" s="397"/>
      <c r="T8" s="397"/>
      <c r="U8" s="397"/>
      <c r="V8" s="397"/>
      <c r="W8" s="397"/>
      <c r="X8" s="397"/>
      <c r="Y8" s="397"/>
      <c r="Z8" s="397"/>
      <c r="AA8" s="397"/>
      <c r="AB8" s="397"/>
      <c r="AC8" s="397"/>
      <c r="AD8" s="397"/>
      <c r="AE8" s="397"/>
      <c r="AF8" s="397"/>
      <c r="AG8" s="397"/>
      <c r="AH8" s="398"/>
      <c r="AI8" s="319"/>
      <c r="AJ8" s="122"/>
      <c r="AK8" s="59"/>
      <c r="AL8" s="56"/>
      <c r="AM8" s="32"/>
      <c r="AN8" s="32"/>
    </row>
    <row r="9" spans="1:40" ht="22.7" customHeight="1" x14ac:dyDescent="0.2">
      <c r="A9" s="125"/>
      <c r="B9" s="828" t="s">
        <v>274</v>
      </c>
      <c r="C9" s="829"/>
      <c r="D9" s="397"/>
      <c r="E9" s="397"/>
      <c r="F9" s="397"/>
      <c r="G9" s="397"/>
      <c r="H9" s="397"/>
      <c r="I9" s="397"/>
      <c r="J9" s="397"/>
      <c r="K9" s="397"/>
      <c r="L9" s="397"/>
      <c r="M9" s="397"/>
      <c r="N9" s="397"/>
      <c r="O9" s="397"/>
      <c r="P9" s="397"/>
      <c r="Q9" s="397"/>
      <c r="R9" s="397"/>
      <c r="S9" s="397"/>
      <c r="T9" s="397"/>
      <c r="U9" s="397"/>
      <c r="V9" s="397"/>
      <c r="W9" s="397"/>
      <c r="X9" s="397"/>
      <c r="Y9" s="397"/>
      <c r="Z9" s="397"/>
      <c r="AA9" s="397"/>
      <c r="AB9" s="397"/>
      <c r="AC9" s="397"/>
      <c r="AD9" s="397"/>
      <c r="AE9" s="397"/>
      <c r="AF9" s="397"/>
      <c r="AG9" s="397"/>
      <c r="AH9" s="398"/>
      <c r="AI9" s="319"/>
      <c r="AJ9" s="123"/>
      <c r="AK9" s="60"/>
      <c r="AL9" s="46"/>
    </row>
    <row r="10" spans="1:40" ht="22.7" customHeight="1" x14ac:dyDescent="0.2">
      <c r="A10" s="125"/>
      <c r="B10" s="830" t="s">
        <v>275</v>
      </c>
      <c r="C10" s="831"/>
      <c r="D10" s="397"/>
      <c r="E10" s="397"/>
      <c r="F10" s="397"/>
      <c r="G10" s="397"/>
      <c r="H10" s="397"/>
      <c r="I10" s="397"/>
      <c r="J10" s="397"/>
      <c r="K10" s="397"/>
      <c r="L10" s="397"/>
      <c r="M10" s="397"/>
      <c r="N10" s="397"/>
      <c r="O10" s="397"/>
      <c r="P10" s="397"/>
      <c r="Q10" s="397"/>
      <c r="R10" s="397"/>
      <c r="S10" s="397"/>
      <c r="T10" s="397"/>
      <c r="U10" s="397"/>
      <c r="V10" s="397"/>
      <c r="W10" s="397"/>
      <c r="X10" s="397"/>
      <c r="Y10" s="397"/>
      <c r="Z10" s="397"/>
      <c r="AA10" s="397"/>
      <c r="AB10" s="397"/>
      <c r="AC10" s="397"/>
      <c r="AD10" s="397"/>
      <c r="AE10" s="397"/>
      <c r="AF10" s="397"/>
      <c r="AG10" s="397"/>
      <c r="AH10" s="398"/>
      <c r="AI10" s="319"/>
      <c r="AJ10" s="123"/>
      <c r="AK10" s="70"/>
      <c r="AL10" s="46"/>
    </row>
    <row r="11" spans="1:40" ht="22.7" customHeight="1" x14ac:dyDescent="0.2">
      <c r="A11" s="125"/>
      <c r="B11" s="828" t="s">
        <v>274</v>
      </c>
      <c r="C11" s="829"/>
      <c r="D11" s="397"/>
      <c r="E11" s="397"/>
      <c r="F11" s="397"/>
      <c r="G11" s="397"/>
      <c r="H11" s="397"/>
      <c r="I11" s="397"/>
      <c r="J11" s="397"/>
      <c r="K11" s="397"/>
      <c r="L11" s="397"/>
      <c r="M11" s="397"/>
      <c r="N11" s="397"/>
      <c r="O11" s="397"/>
      <c r="P11" s="397"/>
      <c r="Q11" s="397"/>
      <c r="R11" s="397"/>
      <c r="S11" s="397"/>
      <c r="T11" s="397"/>
      <c r="U11" s="397"/>
      <c r="V11" s="397"/>
      <c r="W11" s="397"/>
      <c r="X11" s="397"/>
      <c r="Y11" s="397"/>
      <c r="Z11" s="397"/>
      <c r="AA11" s="397"/>
      <c r="AB11" s="397"/>
      <c r="AC11" s="397"/>
      <c r="AD11" s="397"/>
      <c r="AE11" s="397"/>
      <c r="AF11" s="397"/>
      <c r="AG11" s="397"/>
      <c r="AH11" s="398"/>
      <c r="AI11" s="319"/>
      <c r="AJ11" s="80"/>
      <c r="AK11" s="58"/>
      <c r="AL11" s="56"/>
      <c r="AM11" s="10"/>
    </row>
    <row r="12" spans="1:40" ht="22.7" customHeight="1" x14ac:dyDescent="0.2">
      <c r="A12" s="125"/>
      <c r="B12" s="830" t="s">
        <v>275</v>
      </c>
      <c r="C12" s="831"/>
      <c r="D12" s="397"/>
      <c r="E12" s="397"/>
      <c r="F12" s="397"/>
      <c r="G12" s="397"/>
      <c r="H12" s="397"/>
      <c r="I12" s="397"/>
      <c r="J12" s="397"/>
      <c r="K12" s="397"/>
      <c r="L12" s="397"/>
      <c r="M12" s="397"/>
      <c r="N12" s="397"/>
      <c r="O12" s="397"/>
      <c r="P12" s="397"/>
      <c r="Q12" s="397"/>
      <c r="R12" s="397"/>
      <c r="S12" s="397"/>
      <c r="T12" s="397"/>
      <c r="U12" s="397"/>
      <c r="V12" s="397"/>
      <c r="W12" s="397"/>
      <c r="X12" s="397"/>
      <c r="Y12" s="397"/>
      <c r="Z12" s="397"/>
      <c r="AA12" s="397"/>
      <c r="AB12" s="397"/>
      <c r="AC12" s="397"/>
      <c r="AD12" s="397"/>
      <c r="AE12" s="397"/>
      <c r="AF12" s="397"/>
      <c r="AG12" s="397"/>
      <c r="AH12" s="398"/>
      <c r="AI12" s="319"/>
      <c r="AJ12" s="80"/>
      <c r="AK12" s="58"/>
      <c r="AL12" s="56"/>
      <c r="AM12" s="10"/>
    </row>
    <row r="13" spans="1:40" ht="22.7" customHeight="1" thickBot="1" x14ac:dyDescent="0.25">
      <c r="A13" s="127"/>
      <c r="B13" s="797" t="str">
        <f>B_PrZeit</f>
        <v>Präsenzzeit</v>
      </c>
      <c r="C13" s="790"/>
      <c r="D13" s="315">
        <f t="shared" ref="D13:AH13" si="2">24*(D6-D5+D8-D7+D10-D9+D12-D11)*D88</f>
        <v>0</v>
      </c>
      <c r="E13" s="315">
        <f t="shared" si="2"/>
        <v>0</v>
      </c>
      <c r="F13" s="315">
        <f t="shared" si="2"/>
        <v>0</v>
      </c>
      <c r="G13" s="315">
        <f t="shared" si="2"/>
        <v>0</v>
      </c>
      <c r="H13" s="315">
        <f t="shared" si="2"/>
        <v>0</v>
      </c>
      <c r="I13" s="315">
        <f t="shared" si="2"/>
        <v>0</v>
      </c>
      <c r="J13" s="315">
        <f t="shared" si="2"/>
        <v>0</v>
      </c>
      <c r="K13" s="315">
        <f t="shared" si="2"/>
        <v>0</v>
      </c>
      <c r="L13" s="315">
        <f t="shared" si="2"/>
        <v>0</v>
      </c>
      <c r="M13" s="315">
        <f t="shared" si="2"/>
        <v>0</v>
      </c>
      <c r="N13" s="315">
        <f t="shared" si="2"/>
        <v>0</v>
      </c>
      <c r="O13" s="315">
        <f t="shared" si="2"/>
        <v>0</v>
      </c>
      <c r="P13" s="315">
        <f t="shared" si="2"/>
        <v>0</v>
      </c>
      <c r="Q13" s="315">
        <f t="shared" si="2"/>
        <v>0</v>
      </c>
      <c r="R13" s="315">
        <f t="shared" si="2"/>
        <v>0</v>
      </c>
      <c r="S13" s="315">
        <f t="shared" si="2"/>
        <v>0</v>
      </c>
      <c r="T13" s="315">
        <f t="shared" si="2"/>
        <v>0</v>
      </c>
      <c r="U13" s="315">
        <f t="shared" si="2"/>
        <v>0</v>
      </c>
      <c r="V13" s="315">
        <f t="shared" si="2"/>
        <v>0</v>
      </c>
      <c r="W13" s="315">
        <f t="shared" si="2"/>
        <v>0</v>
      </c>
      <c r="X13" s="315">
        <f t="shared" si="2"/>
        <v>0</v>
      </c>
      <c r="Y13" s="315">
        <f t="shared" si="2"/>
        <v>0</v>
      </c>
      <c r="Z13" s="315">
        <f t="shared" si="2"/>
        <v>0</v>
      </c>
      <c r="AA13" s="315">
        <f t="shared" si="2"/>
        <v>0</v>
      </c>
      <c r="AB13" s="315">
        <f t="shared" si="2"/>
        <v>0</v>
      </c>
      <c r="AC13" s="315">
        <f t="shared" si="2"/>
        <v>0</v>
      </c>
      <c r="AD13" s="315">
        <f t="shared" si="2"/>
        <v>0</v>
      </c>
      <c r="AE13" s="315">
        <f t="shared" si="2"/>
        <v>0</v>
      </c>
      <c r="AF13" s="315">
        <f t="shared" si="2"/>
        <v>0</v>
      </c>
      <c r="AG13" s="315">
        <f t="shared" si="2"/>
        <v>0</v>
      </c>
      <c r="AH13" s="318">
        <f t="shared" si="2"/>
        <v>0</v>
      </c>
      <c r="AI13" s="320"/>
      <c r="AJ13" s="110"/>
      <c r="AK13" s="58"/>
      <c r="AL13" s="56"/>
      <c r="AM13" s="10"/>
    </row>
    <row r="14" spans="1:40" s="15" customFormat="1" ht="22.7" customHeight="1" x14ac:dyDescent="0.2">
      <c r="A14" s="128"/>
      <c r="B14" s="352" t="str">
        <f>B_TotalAZist</f>
        <v>Total Arbeitszeit (IST)</v>
      </c>
      <c r="C14" s="825" t="str">
        <f>B_Utraege</f>
        <v>&lt;&lt;&lt;  Überträge
&amp; Jahresanspruch</v>
      </c>
      <c r="D14" s="350">
        <f>IF(D13+D35&gt;=D15,D13+D35,MIN(D13+D35+SUM(D20,D22:D34),IF(D15&lt;0,0,D15)))*D84</f>
        <v>0</v>
      </c>
      <c r="E14" s="350">
        <f t="shared" ref="E14:AH14" si="3">IF(E13+E35&gt;=E15,E13+E35,MIN(E13+E35+SUM(E20,E22:E34),IF(E15&lt;0,0,E15)))*E84</f>
        <v>0</v>
      </c>
      <c r="F14" s="350">
        <f t="shared" si="3"/>
        <v>0</v>
      </c>
      <c r="G14" s="350">
        <f t="shared" si="3"/>
        <v>0</v>
      </c>
      <c r="H14" s="350">
        <f t="shared" si="3"/>
        <v>0</v>
      </c>
      <c r="I14" s="350">
        <f t="shared" si="3"/>
        <v>0</v>
      </c>
      <c r="J14" s="350">
        <f t="shared" si="3"/>
        <v>0</v>
      </c>
      <c r="K14" s="350">
        <f t="shared" si="3"/>
        <v>0</v>
      </c>
      <c r="L14" s="350">
        <f t="shared" si="3"/>
        <v>0</v>
      </c>
      <c r="M14" s="350">
        <f t="shared" si="3"/>
        <v>0</v>
      </c>
      <c r="N14" s="350">
        <f t="shared" si="3"/>
        <v>0</v>
      </c>
      <c r="O14" s="350">
        <f t="shared" si="3"/>
        <v>0</v>
      </c>
      <c r="P14" s="350">
        <f t="shared" si="3"/>
        <v>0</v>
      </c>
      <c r="Q14" s="350">
        <f t="shared" si="3"/>
        <v>0</v>
      </c>
      <c r="R14" s="350">
        <f t="shared" si="3"/>
        <v>0</v>
      </c>
      <c r="S14" s="350">
        <f t="shared" si="3"/>
        <v>0</v>
      </c>
      <c r="T14" s="350">
        <f t="shared" si="3"/>
        <v>0</v>
      </c>
      <c r="U14" s="350">
        <f t="shared" si="3"/>
        <v>0</v>
      </c>
      <c r="V14" s="350">
        <f t="shared" si="3"/>
        <v>0</v>
      </c>
      <c r="W14" s="350">
        <f t="shared" si="3"/>
        <v>0</v>
      </c>
      <c r="X14" s="350">
        <f t="shared" si="3"/>
        <v>0</v>
      </c>
      <c r="Y14" s="350">
        <f t="shared" si="3"/>
        <v>0</v>
      </c>
      <c r="Z14" s="350">
        <f t="shared" si="3"/>
        <v>0</v>
      </c>
      <c r="AA14" s="350">
        <f t="shared" si="3"/>
        <v>0</v>
      </c>
      <c r="AB14" s="350">
        <f t="shared" si="3"/>
        <v>0</v>
      </c>
      <c r="AC14" s="350">
        <f t="shared" si="3"/>
        <v>0</v>
      </c>
      <c r="AD14" s="350">
        <f t="shared" si="3"/>
        <v>0</v>
      </c>
      <c r="AE14" s="350">
        <f t="shared" si="3"/>
        <v>0</v>
      </c>
      <c r="AF14" s="350">
        <f t="shared" si="3"/>
        <v>0</v>
      </c>
      <c r="AG14" s="350">
        <f t="shared" si="3"/>
        <v>0</v>
      </c>
      <c r="AH14" s="350">
        <f t="shared" si="3"/>
        <v>0</v>
      </c>
      <c r="AI14" s="247">
        <f>SUMIF($D$82:$AH$82,1,D14:AH14)</f>
        <v>0</v>
      </c>
      <c r="AJ14" s="244">
        <f>AI14-AI15</f>
        <v>-176.40000000000006</v>
      </c>
      <c r="AK14" s="59"/>
      <c r="AL14" s="56"/>
      <c r="AM14" s="10"/>
    </row>
    <row r="15" spans="1:40" ht="22.7" customHeight="1" x14ac:dyDescent="0.2">
      <c r="A15" s="129"/>
      <c r="B15" s="352" t="str">
        <f>B_NettoSollAZ</f>
        <v>Netto-SOLL-Arbeitszeit</v>
      </c>
      <c r="C15" s="826"/>
      <c r="D15" s="245">
        <f>ROUND(D16-D19,2)</f>
        <v>0</v>
      </c>
      <c r="E15" s="245">
        <f t="shared" ref="E15:AH15" si="4">ROUND(E16-E19,2)</f>
        <v>0</v>
      </c>
      <c r="F15" s="245">
        <f t="shared" si="4"/>
        <v>8.4</v>
      </c>
      <c r="G15" s="245">
        <f t="shared" si="4"/>
        <v>8.4</v>
      </c>
      <c r="H15" s="245">
        <f t="shared" si="4"/>
        <v>8.4</v>
      </c>
      <c r="I15" s="245">
        <f t="shared" si="4"/>
        <v>0</v>
      </c>
      <c r="J15" s="245">
        <f t="shared" si="4"/>
        <v>0</v>
      </c>
      <c r="K15" s="245">
        <f t="shared" si="4"/>
        <v>8.4</v>
      </c>
      <c r="L15" s="245">
        <f t="shared" si="4"/>
        <v>8.4</v>
      </c>
      <c r="M15" s="245">
        <f t="shared" si="4"/>
        <v>8.4</v>
      </c>
      <c r="N15" s="245">
        <f t="shared" si="4"/>
        <v>8.4</v>
      </c>
      <c r="O15" s="245">
        <f t="shared" si="4"/>
        <v>8.4</v>
      </c>
      <c r="P15" s="245">
        <f t="shared" si="4"/>
        <v>0</v>
      </c>
      <c r="Q15" s="245">
        <f t="shared" si="4"/>
        <v>0</v>
      </c>
      <c r="R15" s="245">
        <f t="shared" si="4"/>
        <v>8.4</v>
      </c>
      <c r="S15" s="245">
        <f t="shared" si="4"/>
        <v>8.4</v>
      </c>
      <c r="T15" s="245">
        <f t="shared" si="4"/>
        <v>8.4</v>
      </c>
      <c r="U15" s="245">
        <f t="shared" si="4"/>
        <v>8.4</v>
      </c>
      <c r="V15" s="245">
        <f t="shared" si="4"/>
        <v>8.4</v>
      </c>
      <c r="W15" s="245">
        <f t="shared" si="4"/>
        <v>0</v>
      </c>
      <c r="X15" s="245">
        <f t="shared" si="4"/>
        <v>0</v>
      </c>
      <c r="Y15" s="245">
        <f t="shared" si="4"/>
        <v>8.4</v>
      </c>
      <c r="Z15" s="245">
        <f t="shared" si="4"/>
        <v>8.4</v>
      </c>
      <c r="AA15" s="245">
        <f t="shared" si="4"/>
        <v>8.4</v>
      </c>
      <c r="AB15" s="245">
        <f t="shared" si="4"/>
        <v>8.4</v>
      </c>
      <c r="AC15" s="245">
        <f t="shared" si="4"/>
        <v>8.4</v>
      </c>
      <c r="AD15" s="245">
        <f t="shared" si="4"/>
        <v>0</v>
      </c>
      <c r="AE15" s="245">
        <f t="shared" si="4"/>
        <v>0</v>
      </c>
      <c r="AF15" s="245">
        <f t="shared" si="4"/>
        <v>8.4</v>
      </c>
      <c r="AG15" s="245">
        <f t="shared" si="4"/>
        <v>8.4</v>
      </c>
      <c r="AH15" s="245">
        <f t="shared" si="4"/>
        <v>8.4</v>
      </c>
      <c r="AI15" s="247">
        <f>SUMIF($D$82:$AH$82,1,D15:AH15)</f>
        <v>176.40000000000006</v>
      </c>
      <c r="AJ15" s="248"/>
      <c r="AK15" s="58"/>
      <c r="AL15" s="56"/>
      <c r="AM15" s="10"/>
    </row>
    <row r="16" spans="1:40" ht="22.7" customHeight="1" x14ac:dyDescent="0.2">
      <c r="A16" s="129"/>
      <c r="B16" s="352" t="str">
        <f>B_BruttoSollAZ</f>
        <v>Brutto-SOLL-Arb.zeit</v>
      </c>
      <c r="C16" s="826"/>
      <c r="D16" s="245">
        <f t="shared" ref="D16" si="5">VLOOKUP(D3,VSA_Kalender,16)</f>
        <v>8.4</v>
      </c>
      <c r="E16" s="245">
        <f t="shared" ref="E16:AE16" si="6">VLOOKUP(E3,VSA_Kalender,16)</f>
        <v>8.4</v>
      </c>
      <c r="F16" s="245">
        <f t="shared" si="6"/>
        <v>8.4</v>
      </c>
      <c r="G16" s="245">
        <f t="shared" si="6"/>
        <v>8.4</v>
      </c>
      <c r="H16" s="245">
        <f t="shared" si="6"/>
        <v>8.4</v>
      </c>
      <c r="I16" s="245">
        <f t="shared" si="6"/>
        <v>0</v>
      </c>
      <c r="J16" s="245">
        <f t="shared" si="6"/>
        <v>0</v>
      </c>
      <c r="K16" s="245">
        <f t="shared" si="6"/>
        <v>8.4</v>
      </c>
      <c r="L16" s="245">
        <f t="shared" si="6"/>
        <v>8.4</v>
      </c>
      <c r="M16" s="245">
        <f t="shared" si="6"/>
        <v>8.4</v>
      </c>
      <c r="N16" s="245">
        <f t="shared" si="6"/>
        <v>8.4</v>
      </c>
      <c r="O16" s="245">
        <f t="shared" si="6"/>
        <v>8.4</v>
      </c>
      <c r="P16" s="245">
        <f t="shared" si="6"/>
        <v>0</v>
      </c>
      <c r="Q16" s="245">
        <f t="shared" si="6"/>
        <v>0</v>
      </c>
      <c r="R16" s="245">
        <f t="shared" si="6"/>
        <v>8.4</v>
      </c>
      <c r="S16" s="245">
        <f t="shared" si="6"/>
        <v>8.4</v>
      </c>
      <c r="T16" s="245">
        <f t="shared" si="6"/>
        <v>8.4</v>
      </c>
      <c r="U16" s="245">
        <f t="shared" si="6"/>
        <v>8.4</v>
      </c>
      <c r="V16" s="245">
        <f t="shared" si="6"/>
        <v>8.4</v>
      </c>
      <c r="W16" s="245">
        <f t="shared" si="6"/>
        <v>0</v>
      </c>
      <c r="X16" s="245">
        <f t="shared" si="6"/>
        <v>0</v>
      </c>
      <c r="Y16" s="245">
        <f t="shared" si="6"/>
        <v>8.4</v>
      </c>
      <c r="Z16" s="245">
        <f t="shared" si="6"/>
        <v>8.4</v>
      </c>
      <c r="AA16" s="245">
        <f t="shared" si="6"/>
        <v>8.4</v>
      </c>
      <c r="AB16" s="245">
        <f t="shared" si="6"/>
        <v>8.4</v>
      </c>
      <c r="AC16" s="245">
        <f t="shared" si="6"/>
        <v>8.4</v>
      </c>
      <c r="AD16" s="245">
        <f t="shared" si="6"/>
        <v>0</v>
      </c>
      <c r="AE16" s="245">
        <f t="shared" si="6"/>
        <v>0</v>
      </c>
      <c r="AF16" s="245">
        <f>IF(AF$38=4,0,VLOOKUP(AF3,VSA_Kalender,16))</f>
        <v>8.4</v>
      </c>
      <c r="AG16" s="245">
        <f>IF(AG$38=4,0,VLOOKUP(AG3,VSA_Kalender,16))</f>
        <v>8.4</v>
      </c>
      <c r="AH16" s="245">
        <f>IF(AH$38=4,0,VLOOKUP(AH3,VSA_Kalender,16))</f>
        <v>8.4</v>
      </c>
      <c r="AI16" s="247"/>
      <c r="AJ16" s="248"/>
      <c r="AK16" s="58"/>
      <c r="AL16" s="56"/>
      <c r="AM16" s="10"/>
    </row>
    <row r="17" spans="1:41" ht="22.7" customHeight="1" x14ac:dyDescent="0.2">
      <c r="A17" s="129"/>
      <c r="B17" s="352" t="str">
        <f>B_MehrMinder</f>
        <v>Mehr-/Minderleistung</v>
      </c>
      <c r="C17" s="827"/>
      <c r="D17" s="245">
        <f t="shared" ref="D17:AH17" ca="1" si="7">(SL_BisDatum&gt;=D3)*ROUND(D14-D15,2)</f>
        <v>0</v>
      </c>
      <c r="E17" s="245">
        <f t="shared" ca="1" si="7"/>
        <v>0</v>
      </c>
      <c r="F17" s="245">
        <f t="shared" ca="1" si="7"/>
        <v>-8.4</v>
      </c>
      <c r="G17" s="245">
        <f t="shared" ca="1" si="7"/>
        <v>-8.4</v>
      </c>
      <c r="H17" s="245">
        <f t="shared" ca="1" si="7"/>
        <v>-8.4</v>
      </c>
      <c r="I17" s="245">
        <f t="shared" ca="1" si="7"/>
        <v>0</v>
      </c>
      <c r="J17" s="245">
        <f t="shared" ca="1" si="7"/>
        <v>0</v>
      </c>
      <c r="K17" s="245">
        <f t="shared" ca="1" si="7"/>
        <v>-8.4</v>
      </c>
      <c r="L17" s="245">
        <f t="shared" ca="1" si="7"/>
        <v>-8.4</v>
      </c>
      <c r="M17" s="245">
        <f t="shared" ca="1" si="7"/>
        <v>-8.4</v>
      </c>
      <c r="N17" s="245">
        <f t="shared" ca="1" si="7"/>
        <v>0</v>
      </c>
      <c r="O17" s="245">
        <f t="shared" ca="1" si="7"/>
        <v>0</v>
      </c>
      <c r="P17" s="245">
        <f t="shared" ca="1" si="7"/>
        <v>0</v>
      </c>
      <c r="Q17" s="245">
        <f t="shared" ca="1" si="7"/>
        <v>0</v>
      </c>
      <c r="R17" s="245">
        <f t="shared" ca="1" si="7"/>
        <v>0</v>
      </c>
      <c r="S17" s="245">
        <f t="shared" ca="1" si="7"/>
        <v>0</v>
      </c>
      <c r="T17" s="245">
        <f t="shared" ca="1" si="7"/>
        <v>0</v>
      </c>
      <c r="U17" s="245">
        <f t="shared" ca="1" si="7"/>
        <v>0</v>
      </c>
      <c r="V17" s="245">
        <f t="shared" ca="1" si="7"/>
        <v>0</v>
      </c>
      <c r="W17" s="245">
        <f t="shared" ca="1" si="7"/>
        <v>0</v>
      </c>
      <c r="X17" s="245">
        <f t="shared" ca="1" si="7"/>
        <v>0</v>
      </c>
      <c r="Y17" s="245">
        <f t="shared" ca="1" si="7"/>
        <v>0</v>
      </c>
      <c r="Z17" s="245">
        <f t="shared" ca="1" si="7"/>
        <v>0</v>
      </c>
      <c r="AA17" s="245">
        <f t="shared" ca="1" si="7"/>
        <v>0</v>
      </c>
      <c r="AB17" s="245">
        <f t="shared" ca="1" si="7"/>
        <v>0</v>
      </c>
      <c r="AC17" s="245">
        <f t="shared" ca="1" si="7"/>
        <v>0</v>
      </c>
      <c r="AD17" s="245">
        <f t="shared" ca="1" si="7"/>
        <v>0</v>
      </c>
      <c r="AE17" s="245">
        <f t="shared" ca="1" si="7"/>
        <v>0</v>
      </c>
      <c r="AF17" s="245">
        <f t="shared" ca="1" si="7"/>
        <v>0</v>
      </c>
      <c r="AG17" s="245">
        <f t="shared" ca="1" si="7"/>
        <v>0</v>
      </c>
      <c r="AH17" s="245">
        <f t="shared" ca="1" si="7"/>
        <v>0</v>
      </c>
      <c r="AI17" s="249" t="str">
        <f>B_Total</f>
        <v>Total</v>
      </c>
      <c r="AJ17" s="250" t="str">
        <f>B_Vortrag</f>
        <v>Vortrag</v>
      </c>
      <c r="AK17" s="58"/>
      <c r="AL17" s="56"/>
      <c r="AM17" s="10"/>
      <c r="AN17" s="10"/>
    </row>
    <row r="18" spans="1:41" ht="22.7" customHeight="1" x14ac:dyDescent="0.2">
      <c r="A18" s="129"/>
      <c r="B18" s="353" t="str">
        <f>B_AZSaldo</f>
        <v>AZ - Saldo</v>
      </c>
      <c r="C18" s="246">
        <f>VLOOKUP(ROW(),VSA_Uebertrag,$A$1+3)</f>
        <v>0</v>
      </c>
      <c r="D18" s="245">
        <f t="shared" ref="D18:AH18" ca="1" si="8">IFERROR((C18+D17)*(D3&lt;=SL_BisDatum)*VLOOKUP(D3,VSA_Kalender,21,FALSE),0)</f>
        <v>0</v>
      </c>
      <c r="E18" s="245">
        <f t="shared" ca="1" si="8"/>
        <v>0</v>
      </c>
      <c r="F18" s="245">
        <f t="shared" ca="1" si="8"/>
        <v>-8.4</v>
      </c>
      <c r="G18" s="245">
        <f t="shared" ca="1" si="8"/>
        <v>-16.8</v>
      </c>
      <c r="H18" s="245">
        <f t="shared" ca="1" si="8"/>
        <v>-25.200000000000003</v>
      </c>
      <c r="I18" s="245">
        <f t="shared" ca="1" si="8"/>
        <v>-25.200000000000003</v>
      </c>
      <c r="J18" s="245">
        <f t="shared" ca="1" si="8"/>
        <v>-25.200000000000003</v>
      </c>
      <c r="K18" s="245">
        <f t="shared" ca="1" si="8"/>
        <v>-33.6</v>
      </c>
      <c r="L18" s="245">
        <f t="shared" ca="1" si="8"/>
        <v>-42</v>
      </c>
      <c r="M18" s="245">
        <f t="shared" ca="1" si="8"/>
        <v>-50.4</v>
      </c>
      <c r="N18" s="245">
        <f t="shared" ca="1" si="8"/>
        <v>0</v>
      </c>
      <c r="O18" s="245">
        <f t="shared" ca="1" si="8"/>
        <v>0</v>
      </c>
      <c r="P18" s="245">
        <f t="shared" ca="1" si="8"/>
        <v>0</v>
      </c>
      <c r="Q18" s="245">
        <f t="shared" ca="1" si="8"/>
        <v>0</v>
      </c>
      <c r="R18" s="245">
        <f t="shared" ca="1" si="8"/>
        <v>0</v>
      </c>
      <c r="S18" s="245">
        <f t="shared" ca="1" si="8"/>
        <v>0</v>
      </c>
      <c r="T18" s="245">
        <f t="shared" ca="1" si="8"/>
        <v>0</v>
      </c>
      <c r="U18" s="245">
        <f t="shared" ca="1" si="8"/>
        <v>0</v>
      </c>
      <c r="V18" s="245">
        <f t="shared" ca="1" si="8"/>
        <v>0</v>
      </c>
      <c r="W18" s="245">
        <f t="shared" ca="1" si="8"/>
        <v>0</v>
      </c>
      <c r="X18" s="245">
        <f t="shared" ca="1" si="8"/>
        <v>0</v>
      </c>
      <c r="Y18" s="245">
        <f t="shared" ca="1" si="8"/>
        <v>0</v>
      </c>
      <c r="Z18" s="245">
        <f t="shared" ca="1" si="8"/>
        <v>0</v>
      </c>
      <c r="AA18" s="245">
        <f t="shared" ca="1" si="8"/>
        <v>0</v>
      </c>
      <c r="AB18" s="245">
        <f t="shared" ca="1" si="8"/>
        <v>0</v>
      </c>
      <c r="AC18" s="245">
        <f t="shared" ca="1" si="8"/>
        <v>0</v>
      </c>
      <c r="AD18" s="245">
        <f t="shared" ca="1" si="8"/>
        <v>0</v>
      </c>
      <c r="AE18" s="245">
        <f t="shared" ca="1" si="8"/>
        <v>0</v>
      </c>
      <c r="AF18" s="245">
        <f t="shared" ca="1" si="8"/>
        <v>0</v>
      </c>
      <c r="AG18" s="245">
        <f t="shared" ca="1" si="8"/>
        <v>0</v>
      </c>
      <c r="AH18" s="245">
        <f t="shared" ca="1" si="8"/>
        <v>0</v>
      </c>
      <c r="AI18" s="245"/>
      <c r="AJ18" s="251">
        <f ca="1">SUMIF($D$82:$AH$82,1,D17:AH17)+C18</f>
        <v>-50.4</v>
      </c>
      <c r="AK18" s="58"/>
      <c r="AL18" s="56"/>
      <c r="AM18" s="10"/>
    </row>
    <row r="19" spans="1:41" ht="22.7" customHeight="1" x14ac:dyDescent="0.2">
      <c r="A19" s="129"/>
      <c r="B19" s="353" t="str">
        <f>B_FTA</f>
        <v>Feiertagsanspruch</v>
      </c>
      <c r="C19" s="246">
        <v>0</v>
      </c>
      <c r="D19" s="350">
        <f t="shared" ref="D19:AE19" si="9">VLOOKUP(D3,VSA_Kalender,14)</f>
        <v>8.4</v>
      </c>
      <c r="E19" s="350">
        <f t="shared" si="9"/>
        <v>8.4</v>
      </c>
      <c r="F19" s="350">
        <f t="shared" si="9"/>
        <v>0</v>
      </c>
      <c r="G19" s="350">
        <f t="shared" si="9"/>
        <v>0</v>
      </c>
      <c r="H19" s="350">
        <f t="shared" si="9"/>
        <v>0</v>
      </c>
      <c r="I19" s="350">
        <f t="shared" si="9"/>
        <v>0</v>
      </c>
      <c r="J19" s="350">
        <f t="shared" si="9"/>
        <v>0</v>
      </c>
      <c r="K19" s="350">
        <f t="shared" si="9"/>
        <v>0</v>
      </c>
      <c r="L19" s="350">
        <f t="shared" si="9"/>
        <v>0</v>
      </c>
      <c r="M19" s="350">
        <f t="shared" si="9"/>
        <v>0</v>
      </c>
      <c r="N19" s="350">
        <f t="shared" si="9"/>
        <v>0</v>
      </c>
      <c r="O19" s="350">
        <f t="shared" si="9"/>
        <v>0</v>
      </c>
      <c r="P19" s="350">
        <f t="shared" si="9"/>
        <v>0</v>
      </c>
      <c r="Q19" s="350">
        <f t="shared" si="9"/>
        <v>0</v>
      </c>
      <c r="R19" s="350">
        <f t="shared" si="9"/>
        <v>0</v>
      </c>
      <c r="S19" s="350">
        <f t="shared" si="9"/>
        <v>0</v>
      </c>
      <c r="T19" s="350">
        <f t="shared" si="9"/>
        <v>0</v>
      </c>
      <c r="U19" s="350">
        <f t="shared" si="9"/>
        <v>0</v>
      </c>
      <c r="V19" s="350">
        <f t="shared" si="9"/>
        <v>0</v>
      </c>
      <c r="W19" s="350">
        <f t="shared" si="9"/>
        <v>0</v>
      </c>
      <c r="X19" s="350">
        <f t="shared" si="9"/>
        <v>0</v>
      </c>
      <c r="Y19" s="350">
        <f t="shared" si="9"/>
        <v>0</v>
      </c>
      <c r="Z19" s="350">
        <f t="shared" si="9"/>
        <v>0</v>
      </c>
      <c r="AA19" s="350">
        <f t="shared" si="9"/>
        <v>0</v>
      </c>
      <c r="AB19" s="350">
        <f t="shared" si="9"/>
        <v>0</v>
      </c>
      <c r="AC19" s="350">
        <f t="shared" si="9"/>
        <v>0</v>
      </c>
      <c r="AD19" s="350">
        <f t="shared" si="9"/>
        <v>0</v>
      </c>
      <c r="AE19" s="350">
        <f t="shared" si="9"/>
        <v>0</v>
      </c>
      <c r="AF19" s="351">
        <f>IF(AF$38=4,0,VLOOKUP(AF3,VSA_Kalender,14))</f>
        <v>0</v>
      </c>
      <c r="AG19" s="351">
        <f>IF(AG$38=4,0,VLOOKUP(AG3,VSA_Kalender,14))</f>
        <v>0</v>
      </c>
      <c r="AH19" s="351">
        <f>IF(AH$38=4,0,VLOOKUP(AH3,VSA_Kalender,14))</f>
        <v>0</v>
      </c>
      <c r="AI19" s="247">
        <f>SUM(D19:AH19)</f>
        <v>16.8</v>
      </c>
      <c r="AJ19" s="357"/>
      <c r="AK19" s="61"/>
      <c r="AL19" s="56"/>
      <c r="AM19" s="10"/>
      <c r="AN19" s="10"/>
      <c r="AO19" s="10"/>
    </row>
    <row r="20" spans="1:41" ht="22.7" customHeight="1" x14ac:dyDescent="0.2">
      <c r="A20" s="129"/>
      <c r="B20" s="353" t="str">
        <f>B_Ferien</f>
        <v>Ferien</v>
      </c>
      <c r="C20" s="246">
        <f t="shared" ref="C20:C36" si="10">VLOOKUP(ROW(),VSA_Uebertrag,$A$1+3)</f>
        <v>0</v>
      </c>
      <c r="D20" s="314"/>
      <c r="E20" s="314"/>
      <c r="F20" s="314"/>
      <c r="G20" s="314"/>
      <c r="H20" s="314"/>
      <c r="I20" s="314"/>
      <c r="J20" s="314"/>
      <c r="K20" s="314"/>
      <c r="L20" s="314"/>
      <c r="M20" s="314"/>
      <c r="N20" s="314"/>
      <c r="O20" s="314"/>
      <c r="P20" s="314"/>
      <c r="Q20" s="314"/>
      <c r="R20" s="314"/>
      <c r="S20" s="314"/>
      <c r="T20" s="314"/>
      <c r="U20" s="314"/>
      <c r="V20" s="314"/>
      <c r="W20" s="314"/>
      <c r="X20" s="314"/>
      <c r="Y20" s="314"/>
      <c r="Z20" s="314"/>
      <c r="AA20" s="314"/>
      <c r="AB20" s="314"/>
      <c r="AC20" s="314"/>
      <c r="AD20" s="314"/>
      <c r="AE20" s="314"/>
      <c r="AF20" s="314"/>
      <c r="AG20" s="314"/>
      <c r="AH20" s="314"/>
      <c r="AI20" s="247">
        <f t="shared" ref="AI20:AI35" si="11">SUMIF($D$82:$AH$82,1,D20:AH20)</f>
        <v>0</v>
      </c>
      <c r="AJ20" s="252">
        <f>ROUND(C20-AI20,2)</f>
        <v>0</v>
      </c>
      <c r="AK20" s="818" t="s">
        <v>57</v>
      </c>
      <c r="AL20" s="56"/>
      <c r="AM20" s="10"/>
      <c r="AN20" s="10"/>
      <c r="AO20" s="10"/>
    </row>
    <row r="21" spans="1:41" ht="22.7" customHeight="1" x14ac:dyDescent="0.2">
      <c r="A21" s="129"/>
      <c r="B21" s="353" t="str">
        <f>B_KompAZ</f>
        <v>Kompensation Arbeitstage</v>
      </c>
      <c r="C21" s="255">
        <f t="shared" si="10"/>
        <v>0</v>
      </c>
      <c r="D21" s="324"/>
      <c r="E21" s="324"/>
      <c r="F21" s="324"/>
      <c r="G21" s="324"/>
      <c r="H21" s="324"/>
      <c r="I21" s="324"/>
      <c r="J21" s="324"/>
      <c r="K21" s="324"/>
      <c r="L21" s="324"/>
      <c r="M21" s="324"/>
      <c r="N21" s="324"/>
      <c r="O21" s="324"/>
      <c r="P21" s="324"/>
      <c r="Q21" s="324"/>
      <c r="R21" s="324"/>
      <c r="S21" s="324"/>
      <c r="T21" s="324"/>
      <c r="U21" s="324"/>
      <c r="V21" s="324"/>
      <c r="W21" s="324"/>
      <c r="X21" s="324"/>
      <c r="Y21" s="324"/>
      <c r="Z21" s="324"/>
      <c r="AA21" s="324"/>
      <c r="AB21" s="324"/>
      <c r="AC21" s="324"/>
      <c r="AD21" s="324"/>
      <c r="AE21" s="324"/>
      <c r="AF21" s="324"/>
      <c r="AG21" s="324"/>
      <c r="AH21" s="324"/>
      <c r="AI21" s="253">
        <f>SUMIF($D$82:$AH$82,1,D21:AH21)</f>
        <v>0</v>
      </c>
      <c r="AJ21" s="254">
        <f>ROUND(A21+C21-AI21,0)</f>
        <v>0</v>
      </c>
      <c r="AK21" s="819"/>
      <c r="AL21" s="56"/>
      <c r="AM21" s="10"/>
      <c r="AN21" s="10"/>
      <c r="AO21" s="10"/>
    </row>
    <row r="22" spans="1:41" ht="22.7" customHeight="1" x14ac:dyDescent="0.2">
      <c r="A22" s="129"/>
      <c r="B22" s="354" t="str">
        <f>B_Arzt</f>
        <v>Arztbesuch</v>
      </c>
      <c r="C22" s="246">
        <f t="shared" si="10"/>
        <v>0</v>
      </c>
      <c r="D22" s="314"/>
      <c r="E22" s="314"/>
      <c r="F22" s="314"/>
      <c r="G22" s="314"/>
      <c r="H22" s="314"/>
      <c r="I22" s="314"/>
      <c r="J22" s="314"/>
      <c r="K22" s="314"/>
      <c r="L22" s="314"/>
      <c r="M22" s="314"/>
      <c r="N22" s="314"/>
      <c r="O22" s="314"/>
      <c r="P22" s="314"/>
      <c r="Q22" s="314"/>
      <c r="R22" s="314"/>
      <c r="S22" s="314"/>
      <c r="T22" s="314"/>
      <c r="U22" s="314"/>
      <c r="V22" s="314"/>
      <c r="W22" s="314"/>
      <c r="X22" s="314"/>
      <c r="Y22" s="314"/>
      <c r="Z22" s="314"/>
      <c r="AA22" s="314"/>
      <c r="AB22" s="314"/>
      <c r="AC22" s="314"/>
      <c r="AD22" s="314"/>
      <c r="AE22" s="314"/>
      <c r="AF22" s="314"/>
      <c r="AG22" s="314"/>
      <c r="AH22" s="314"/>
      <c r="AI22" s="247">
        <f t="shared" si="11"/>
        <v>0</v>
      </c>
      <c r="AJ22" s="252">
        <f>ROUND(A22+C22+AI22,2)</f>
        <v>0</v>
      </c>
      <c r="AK22" s="819" t="s">
        <v>120</v>
      </c>
      <c r="AL22" s="56"/>
      <c r="AM22" s="10"/>
      <c r="AN22" s="10"/>
    </row>
    <row r="23" spans="1:41" ht="22.7" customHeight="1" x14ac:dyDescent="0.2">
      <c r="A23" s="129"/>
      <c r="B23" s="353" t="str">
        <f>B_Krank</f>
        <v>Krankheit</v>
      </c>
      <c r="C23" s="246">
        <f t="shared" si="10"/>
        <v>0</v>
      </c>
      <c r="D23" s="314"/>
      <c r="E23" s="314"/>
      <c r="F23" s="314"/>
      <c r="G23" s="314"/>
      <c r="H23" s="314"/>
      <c r="I23" s="314"/>
      <c r="J23" s="314"/>
      <c r="K23" s="314"/>
      <c r="L23" s="314"/>
      <c r="M23" s="314"/>
      <c r="N23" s="314"/>
      <c r="O23" s="314"/>
      <c r="P23" s="314"/>
      <c r="Q23" s="314"/>
      <c r="R23" s="314"/>
      <c r="S23" s="314"/>
      <c r="T23" s="314"/>
      <c r="U23" s="314"/>
      <c r="V23" s="314"/>
      <c r="W23" s="314"/>
      <c r="X23" s="314"/>
      <c r="Y23" s="314"/>
      <c r="Z23" s="314"/>
      <c r="AA23" s="314"/>
      <c r="AB23" s="314"/>
      <c r="AC23" s="314"/>
      <c r="AD23" s="314"/>
      <c r="AE23" s="314"/>
      <c r="AF23" s="314"/>
      <c r="AG23" s="314"/>
      <c r="AH23" s="314"/>
      <c r="AI23" s="247">
        <f t="shared" si="11"/>
        <v>0</v>
      </c>
      <c r="AJ23" s="252">
        <f t="shared" ref="AJ23:AJ35" si="12">ROUND(A23+C23+AI23,2)</f>
        <v>0</v>
      </c>
      <c r="AK23" s="819"/>
      <c r="AL23" s="56"/>
      <c r="AM23" s="10"/>
      <c r="AN23" s="10"/>
      <c r="AO23" s="10"/>
    </row>
    <row r="24" spans="1:41" ht="22.7" customHeight="1" x14ac:dyDescent="0.2">
      <c r="A24" s="129"/>
      <c r="B24" s="353" t="str">
        <f>B_BU</f>
        <v>Berufsunfall</v>
      </c>
      <c r="C24" s="246">
        <f t="shared" si="10"/>
        <v>0</v>
      </c>
      <c r="D24" s="314"/>
      <c r="E24" s="314"/>
      <c r="F24" s="314"/>
      <c r="G24" s="314"/>
      <c r="H24" s="314"/>
      <c r="I24" s="314"/>
      <c r="J24" s="314"/>
      <c r="K24" s="314"/>
      <c r="L24" s="314"/>
      <c r="M24" s="314"/>
      <c r="N24" s="314"/>
      <c r="O24" s="314"/>
      <c r="P24" s="314"/>
      <c r="Q24" s="314"/>
      <c r="R24" s="314"/>
      <c r="S24" s="314"/>
      <c r="T24" s="314"/>
      <c r="U24" s="314"/>
      <c r="V24" s="314"/>
      <c r="W24" s="314"/>
      <c r="X24" s="314"/>
      <c r="Y24" s="314"/>
      <c r="Z24" s="314"/>
      <c r="AA24" s="314"/>
      <c r="AB24" s="314"/>
      <c r="AC24" s="314"/>
      <c r="AD24" s="314"/>
      <c r="AE24" s="314"/>
      <c r="AF24" s="314"/>
      <c r="AG24" s="314"/>
      <c r="AH24" s="314"/>
      <c r="AI24" s="247">
        <f t="shared" si="11"/>
        <v>0</v>
      </c>
      <c r="AJ24" s="252">
        <f t="shared" si="12"/>
        <v>0</v>
      </c>
      <c r="AK24" s="819"/>
      <c r="AL24" s="56"/>
      <c r="AM24" s="10"/>
      <c r="AN24" s="10"/>
    </row>
    <row r="25" spans="1:41" ht="22.7" customHeight="1" x14ac:dyDescent="0.2">
      <c r="A25" s="129"/>
      <c r="B25" s="353" t="str">
        <f>B_NBU</f>
        <v>Nichtberufsunfall</v>
      </c>
      <c r="C25" s="246">
        <f t="shared" si="10"/>
        <v>0</v>
      </c>
      <c r="D25" s="314"/>
      <c r="E25" s="314"/>
      <c r="F25" s="314"/>
      <c r="G25" s="314"/>
      <c r="H25" s="314"/>
      <c r="I25" s="314"/>
      <c r="J25" s="314"/>
      <c r="K25" s="314"/>
      <c r="L25" s="314"/>
      <c r="M25" s="314"/>
      <c r="N25" s="314"/>
      <c r="O25" s="314"/>
      <c r="P25" s="314"/>
      <c r="Q25" s="314"/>
      <c r="R25" s="314"/>
      <c r="S25" s="314"/>
      <c r="T25" s="314"/>
      <c r="U25" s="314"/>
      <c r="V25" s="314"/>
      <c r="W25" s="314"/>
      <c r="X25" s="314"/>
      <c r="Y25" s="314"/>
      <c r="Z25" s="314"/>
      <c r="AA25" s="314"/>
      <c r="AB25" s="314"/>
      <c r="AC25" s="314"/>
      <c r="AD25" s="314"/>
      <c r="AE25" s="314"/>
      <c r="AF25" s="314"/>
      <c r="AG25" s="314"/>
      <c r="AH25" s="314"/>
      <c r="AI25" s="247">
        <f t="shared" si="11"/>
        <v>0</v>
      </c>
      <c r="AJ25" s="252">
        <f t="shared" si="12"/>
        <v>0</v>
      </c>
      <c r="AK25" s="819"/>
      <c r="AL25" s="56"/>
      <c r="AM25" s="10"/>
    </row>
    <row r="26" spans="1:41" ht="22.7" customHeight="1" x14ac:dyDescent="0.2">
      <c r="A26" s="129"/>
      <c r="B26" s="353" t="str">
        <f>B_MilZiv</f>
        <v>Militär / Zivilschutz</v>
      </c>
      <c r="C26" s="246">
        <f t="shared" si="10"/>
        <v>0</v>
      </c>
      <c r="D26" s="314"/>
      <c r="E26" s="314"/>
      <c r="F26" s="314"/>
      <c r="G26" s="314"/>
      <c r="H26" s="314"/>
      <c r="I26" s="314"/>
      <c r="J26" s="314"/>
      <c r="K26" s="314"/>
      <c r="L26" s="314"/>
      <c r="M26" s="314"/>
      <c r="N26" s="314"/>
      <c r="O26" s="314"/>
      <c r="P26" s="314"/>
      <c r="Q26" s="314"/>
      <c r="R26" s="314"/>
      <c r="S26" s="314"/>
      <c r="T26" s="314"/>
      <c r="U26" s="314"/>
      <c r="V26" s="314"/>
      <c r="W26" s="314"/>
      <c r="X26" s="314"/>
      <c r="Y26" s="314"/>
      <c r="Z26" s="314"/>
      <c r="AA26" s="314"/>
      <c r="AB26" s="314"/>
      <c r="AC26" s="314"/>
      <c r="AD26" s="314"/>
      <c r="AE26" s="314"/>
      <c r="AF26" s="314"/>
      <c r="AG26" s="314"/>
      <c r="AH26" s="314"/>
      <c r="AI26" s="247">
        <f t="shared" si="11"/>
        <v>0</v>
      </c>
      <c r="AJ26" s="252">
        <f t="shared" si="12"/>
        <v>0</v>
      </c>
      <c r="AK26" s="819"/>
      <c r="AL26" s="56"/>
      <c r="AM26" s="10"/>
      <c r="AN26" s="10"/>
    </row>
    <row r="27" spans="1:41" ht="22.7" customHeight="1" x14ac:dyDescent="0.2">
      <c r="A27" s="129"/>
      <c r="B27" s="353" t="str">
        <f>B_UUB</f>
        <v>Unbezahlter Urlaub</v>
      </c>
      <c r="C27" s="246">
        <f t="shared" si="10"/>
        <v>0</v>
      </c>
      <c r="D27" s="314"/>
      <c r="E27" s="314"/>
      <c r="F27" s="314"/>
      <c r="G27" s="314"/>
      <c r="H27" s="314"/>
      <c r="I27" s="314"/>
      <c r="J27" s="314"/>
      <c r="K27" s="314"/>
      <c r="L27" s="314"/>
      <c r="M27" s="314"/>
      <c r="N27" s="314"/>
      <c r="O27" s="314"/>
      <c r="P27" s="314"/>
      <c r="Q27" s="314"/>
      <c r="R27" s="314"/>
      <c r="S27" s="314"/>
      <c r="T27" s="314"/>
      <c r="U27" s="314"/>
      <c r="V27" s="314"/>
      <c r="W27" s="314"/>
      <c r="X27" s="314"/>
      <c r="Y27" s="314"/>
      <c r="Z27" s="314"/>
      <c r="AA27" s="314"/>
      <c r="AB27" s="314"/>
      <c r="AC27" s="314"/>
      <c r="AD27" s="314"/>
      <c r="AE27" s="314"/>
      <c r="AF27" s="314"/>
      <c r="AG27" s="314"/>
      <c r="AH27" s="314"/>
      <c r="AI27" s="247">
        <f t="shared" si="11"/>
        <v>0</v>
      </c>
      <c r="AJ27" s="252">
        <f>ROUND(A27+C27-AI27,2)</f>
        <v>0</v>
      </c>
      <c r="AK27" s="819" t="s">
        <v>57</v>
      </c>
      <c r="AL27" s="56"/>
      <c r="AM27" s="10"/>
      <c r="AN27" s="10"/>
    </row>
    <row r="28" spans="1:41" ht="22.7" customHeight="1" x14ac:dyDescent="0.2">
      <c r="A28" s="129"/>
      <c r="B28" s="353" t="str">
        <f>B_UB</f>
        <v>Bezahlter Urlaub</v>
      </c>
      <c r="C28" s="246">
        <f t="shared" si="10"/>
        <v>0</v>
      </c>
      <c r="D28" s="314"/>
      <c r="E28" s="314"/>
      <c r="F28" s="314"/>
      <c r="G28" s="314"/>
      <c r="H28" s="314"/>
      <c r="I28" s="314"/>
      <c r="J28" s="314"/>
      <c r="K28" s="314"/>
      <c r="L28" s="314"/>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247">
        <f t="shared" si="11"/>
        <v>0</v>
      </c>
      <c r="AJ28" s="252">
        <f t="shared" ref="AJ28:AJ30" si="13">ROUND(A28+C28-AI28,2)</f>
        <v>0</v>
      </c>
      <c r="AK28" s="819"/>
      <c r="AL28" s="56"/>
      <c r="AM28" s="10"/>
      <c r="AN28" s="10"/>
    </row>
    <row r="29" spans="1:41" ht="22.7" customHeight="1" x14ac:dyDescent="0.2">
      <c r="A29" s="129"/>
      <c r="B29" s="353" t="str">
        <f>B_NebenB</f>
        <v>Nebenbeschäftigung</v>
      </c>
      <c r="C29" s="246">
        <f t="shared" si="10"/>
        <v>0</v>
      </c>
      <c r="D29" s="314"/>
      <c r="E29" s="314"/>
      <c r="F29" s="314"/>
      <c r="G29" s="314"/>
      <c r="H29" s="314"/>
      <c r="I29" s="314"/>
      <c r="J29" s="314"/>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14"/>
      <c r="AH29" s="314"/>
      <c r="AI29" s="247">
        <f t="shared" si="11"/>
        <v>0</v>
      </c>
      <c r="AJ29" s="252">
        <f t="shared" si="13"/>
        <v>0</v>
      </c>
      <c r="AK29" s="819"/>
      <c r="AL29" s="56"/>
      <c r="AM29" s="10"/>
      <c r="AN29" s="10"/>
    </row>
    <row r="30" spans="1:41" ht="22.7" customHeight="1" x14ac:dyDescent="0.2">
      <c r="A30" s="129"/>
      <c r="B30" s="353" t="str">
        <f>B_DAG</f>
        <v>D A G</v>
      </c>
      <c r="C30" s="246">
        <f t="shared" si="10"/>
        <v>0</v>
      </c>
      <c r="D30" s="314"/>
      <c r="E30" s="314"/>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247">
        <f t="shared" si="11"/>
        <v>0</v>
      </c>
      <c r="AJ30" s="252">
        <f t="shared" si="13"/>
        <v>0</v>
      </c>
      <c r="AK30" s="820"/>
      <c r="AL30" s="56"/>
      <c r="AM30" s="10"/>
      <c r="AN30" s="10"/>
    </row>
    <row r="31" spans="1:41" ht="22.7" customHeight="1" x14ac:dyDescent="0.2">
      <c r="A31" s="129"/>
      <c r="B31" s="353" t="str">
        <f>B_Divers</f>
        <v>Diverses</v>
      </c>
      <c r="C31" s="246">
        <f t="shared" si="10"/>
        <v>0</v>
      </c>
      <c r="D31" s="314"/>
      <c r="E31" s="314"/>
      <c r="F31" s="314"/>
      <c r="G31" s="314"/>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247">
        <f t="shared" si="11"/>
        <v>0</v>
      </c>
      <c r="AJ31" s="252">
        <f t="shared" si="12"/>
        <v>0</v>
      </c>
      <c r="AK31" s="815" t="s">
        <v>120</v>
      </c>
      <c r="AL31" s="56"/>
      <c r="AM31" s="10"/>
      <c r="AN31" s="10"/>
    </row>
    <row r="32" spans="1:41" ht="22.7" customHeight="1" x14ac:dyDescent="0.2">
      <c r="A32" s="129"/>
      <c r="B32" s="353" t="str">
        <f>B_FamPersErg</f>
        <v>Fam./pers. Ereignisse</v>
      </c>
      <c r="C32" s="246">
        <f t="shared" si="10"/>
        <v>0</v>
      </c>
      <c r="D32" s="31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247">
        <f t="shared" si="11"/>
        <v>0</v>
      </c>
      <c r="AJ32" s="252">
        <f t="shared" si="12"/>
        <v>0</v>
      </c>
      <c r="AK32" s="816"/>
      <c r="AL32" s="56"/>
      <c r="AM32" s="10"/>
      <c r="AN32" s="10"/>
    </row>
    <row r="33" spans="1:40" ht="22.7" customHeight="1" x14ac:dyDescent="0.2">
      <c r="A33" s="129"/>
      <c r="B33" s="353" t="str">
        <f>B_FZ1</f>
        <v>freie Zeile 1</v>
      </c>
      <c r="C33" s="246">
        <f t="shared" si="10"/>
        <v>0</v>
      </c>
      <c r="D33" s="314"/>
      <c r="E33" s="314"/>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314"/>
      <c r="AI33" s="247">
        <f t="shared" si="11"/>
        <v>0</v>
      </c>
      <c r="AJ33" s="252">
        <f t="shared" si="12"/>
        <v>0</v>
      </c>
      <c r="AK33" s="816"/>
      <c r="AL33" s="56"/>
      <c r="AM33" s="10"/>
      <c r="AN33" s="10"/>
    </row>
    <row r="34" spans="1:40" ht="22.7" customHeight="1" x14ac:dyDescent="0.2">
      <c r="A34" s="129"/>
      <c r="B34" s="353" t="str">
        <f>B_FZ2</f>
        <v>freie Zeile 2</v>
      </c>
      <c r="C34" s="246">
        <f t="shared" si="10"/>
        <v>0</v>
      </c>
      <c r="D34" s="314"/>
      <c r="E34" s="314"/>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4"/>
      <c r="AI34" s="247">
        <f t="shared" si="11"/>
        <v>0</v>
      </c>
      <c r="AJ34" s="252">
        <f t="shared" si="12"/>
        <v>0</v>
      </c>
      <c r="AK34" s="816"/>
      <c r="AL34" s="56"/>
      <c r="AM34" s="10"/>
      <c r="AN34" s="10"/>
    </row>
    <row r="35" spans="1:40" ht="22.7" customHeight="1" thickBot="1" x14ac:dyDescent="0.25">
      <c r="A35" s="129"/>
      <c r="B35" s="364" t="str">
        <f>B_WB</f>
        <v>Weiterbildung</v>
      </c>
      <c r="C35" s="365">
        <f t="shared" si="10"/>
        <v>0</v>
      </c>
      <c r="D35" s="366"/>
      <c r="E35" s="366"/>
      <c r="F35" s="366"/>
      <c r="G35" s="366"/>
      <c r="H35" s="366"/>
      <c r="I35" s="366"/>
      <c r="J35" s="366"/>
      <c r="K35" s="366"/>
      <c r="L35" s="366"/>
      <c r="M35" s="366"/>
      <c r="N35" s="366"/>
      <c r="O35" s="366"/>
      <c r="P35" s="366"/>
      <c r="Q35" s="366"/>
      <c r="R35" s="366"/>
      <c r="S35" s="366"/>
      <c r="T35" s="366"/>
      <c r="U35" s="366"/>
      <c r="V35" s="366"/>
      <c r="W35" s="366"/>
      <c r="X35" s="366"/>
      <c r="Y35" s="366"/>
      <c r="Z35" s="366"/>
      <c r="AA35" s="366"/>
      <c r="AB35" s="366"/>
      <c r="AC35" s="366"/>
      <c r="AD35" s="366"/>
      <c r="AE35" s="366"/>
      <c r="AF35" s="366"/>
      <c r="AG35" s="366"/>
      <c r="AH35" s="366"/>
      <c r="AI35" s="367">
        <f t="shared" si="11"/>
        <v>0</v>
      </c>
      <c r="AJ35" s="368">
        <f t="shared" si="12"/>
        <v>0</v>
      </c>
      <c r="AK35" s="817"/>
      <c r="AL35" s="56"/>
      <c r="AM35" s="10"/>
      <c r="AN35" s="10"/>
    </row>
    <row r="36" spans="1:40" ht="22.7" hidden="1" customHeight="1" thickBot="1" x14ac:dyDescent="0.25">
      <c r="A36" s="129"/>
      <c r="B36" s="358" t="str">
        <f>B_FEL</f>
        <v>frei einsetzbare Lekt.</v>
      </c>
      <c r="C36" s="359">
        <f t="shared" si="10"/>
        <v>0</v>
      </c>
      <c r="D36" s="360"/>
      <c r="E36" s="361"/>
      <c r="F36" s="361"/>
      <c r="G36" s="361"/>
      <c r="H36" s="361"/>
      <c r="I36" s="361"/>
      <c r="J36" s="361"/>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2">
        <f>SUM(D36:AH36)</f>
        <v>0</v>
      </c>
      <c r="AJ36" s="363">
        <f>ROUND(C36-AI36,0)</f>
        <v>0</v>
      </c>
      <c r="AK36" s="356"/>
      <c r="AL36" s="56"/>
      <c r="AM36" s="10"/>
    </row>
    <row r="37" spans="1:40" s="3" customFormat="1" ht="23.25" hidden="1" customHeight="1" x14ac:dyDescent="0.2">
      <c r="A37" s="117"/>
      <c r="B37" s="25"/>
      <c r="C37" s="1"/>
      <c r="D37" s="444">
        <v>1</v>
      </c>
      <c r="E37" s="444">
        <v>2</v>
      </c>
      <c r="F37" s="444">
        <v>3</v>
      </c>
      <c r="G37" s="444">
        <v>4</v>
      </c>
      <c r="H37" s="444">
        <v>5</v>
      </c>
      <c r="I37" s="444">
        <v>6</v>
      </c>
      <c r="J37" s="444">
        <v>7</v>
      </c>
      <c r="K37" s="444">
        <v>8</v>
      </c>
      <c r="L37" s="444">
        <v>9</v>
      </c>
      <c r="M37" s="444">
        <v>10</v>
      </c>
      <c r="N37" s="444">
        <v>11</v>
      </c>
      <c r="O37" s="444">
        <v>12</v>
      </c>
      <c r="P37" s="444">
        <v>13</v>
      </c>
      <c r="Q37" s="444">
        <v>14</v>
      </c>
      <c r="R37" s="444">
        <v>15</v>
      </c>
      <c r="S37" s="444">
        <v>16</v>
      </c>
      <c r="T37" s="444">
        <v>17</v>
      </c>
      <c r="U37" s="444">
        <v>18</v>
      </c>
      <c r="V37" s="444">
        <v>19</v>
      </c>
      <c r="W37" s="444">
        <v>20</v>
      </c>
      <c r="X37" s="444">
        <v>21</v>
      </c>
      <c r="Y37" s="444">
        <v>22</v>
      </c>
      <c r="Z37" s="444">
        <v>23</v>
      </c>
      <c r="AA37" s="444">
        <v>24</v>
      </c>
      <c r="AB37" s="444">
        <v>25</v>
      </c>
      <c r="AC37" s="444">
        <v>26</v>
      </c>
      <c r="AD37" s="444">
        <v>27</v>
      </c>
      <c r="AE37" s="444">
        <v>28</v>
      </c>
      <c r="AF37" s="444">
        <v>29</v>
      </c>
      <c r="AG37" s="444">
        <v>30</v>
      </c>
      <c r="AH37" s="444">
        <v>31</v>
      </c>
      <c r="AI37" s="1"/>
      <c r="AJ37" s="1"/>
      <c r="AK37" s="63"/>
      <c r="AL37" s="56"/>
      <c r="AM37" s="10"/>
      <c r="AN37"/>
    </row>
    <row r="38" spans="1:40" s="39" customFormat="1" ht="23.25" hidden="1" customHeight="1" x14ac:dyDescent="0.2">
      <c r="A38" s="69"/>
      <c r="B38" s="36"/>
      <c r="C38" s="69"/>
      <c r="D38" s="71">
        <f t="shared" ref="D38:AH38" si="14">IF(D3="",4,VLOOKUP(D3,VSA_Kalender,18))</f>
        <v>1</v>
      </c>
      <c r="E38" s="71">
        <f t="shared" si="14"/>
        <v>1</v>
      </c>
      <c r="F38" s="71">
        <f t="shared" si="14"/>
        <v>0</v>
      </c>
      <c r="G38" s="71">
        <f t="shared" si="14"/>
        <v>0</v>
      </c>
      <c r="H38" s="71">
        <f t="shared" si="14"/>
        <v>0</v>
      </c>
      <c r="I38" s="71">
        <f t="shared" si="14"/>
        <v>1</v>
      </c>
      <c r="J38" s="71">
        <f t="shared" si="14"/>
        <v>1</v>
      </c>
      <c r="K38" s="71">
        <f t="shared" si="14"/>
        <v>0</v>
      </c>
      <c r="L38" s="71">
        <f t="shared" si="14"/>
        <v>0</v>
      </c>
      <c r="M38" s="71">
        <f t="shared" si="14"/>
        <v>0</v>
      </c>
      <c r="N38" s="71">
        <f t="shared" si="14"/>
        <v>0</v>
      </c>
      <c r="O38" s="71">
        <f t="shared" si="14"/>
        <v>0</v>
      </c>
      <c r="P38" s="71">
        <f t="shared" si="14"/>
        <v>1</v>
      </c>
      <c r="Q38" s="71">
        <f t="shared" si="14"/>
        <v>1</v>
      </c>
      <c r="R38" s="71">
        <f t="shared" si="14"/>
        <v>0</v>
      </c>
      <c r="S38" s="71">
        <f t="shared" si="14"/>
        <v>0</v>
      </c>
      <c r="T38" s="71">
        <f t="shared" si="14"/>
        <v>0</v>
      </c>
      <c r="U38" s="71">
        <f t="shared" si="14"/>
        <v>0</v>
      </c>
      <c r="V38" s="71">
        <f t="shared" si="14"/>
        <v>0</v>
      </c>
      <c r="W38" s="71">
        <f t="shared" si="14"/>
        <v>1</v>
      </c>
      <c r="X38" s="71">
        <f t="shared" si="14"/>
        <v>1</v>
      </c>
      <c r="Y38" s="71">
        <f t="shared" si="14"/>
        <v>0</v>
      </c>
      <c r="Z38" s="71">
        <f t="shared" si="14"/>
        <v>0</v>
      </c>
      <c r="AA38" s="71">
        <f t="shared" si="14"/>
        <v>0</v>
      </c>
      <c r="AB38" s="71">
        <f t="shared" si="14"/>
        <v>0</v>
      </c>
      <c r="AC38" s="71">
        <f t="shared" si="14"/>
        <v>0</v>
      </c>
      <c r="AD38" s="71">
        <f t="shared" si="14"/>
        <v>1</v>
      </c>
      <c r="AE38" s="71">
        <f t="shared" si="14"/>
        <v>1</v>
      </c>
      <c r="AF38" s="71">
        <f t="shared" si="14"/>
        <v>0</v>
      </c>
      <c r="AG38" s="71">
        <f t="shared" si="14"/>
        <v>0</v>
      </c>
      <c r="AH38" s="71">
        <f t="shared" si="14"/>
        <v>0</v>
      </c>
      <c r="AI38" s="36"/>
      <c r="AJ38" s="36"/>
      <c r="AK38" s="62"/>
      <c r="AL38" s="38"/>
      <c r="AM38" s="38"/>
      <c r="AN38" s="37"/>
    </row>
    <row r="39" spans="1:40" ht="23.25" customHeight="1" x14ac:dyDescent="0.2">
      <c r="D39" s="106" t="str">
        <f>IF(AND((D13 - D15)+SUM(D20,D22:D34)&gt;0.00001,SUM(D20,D22:D34)&gt;0),"I","")</f>
        <v/>
      </c>
      <c r="E39" s="106" t="str">
        <f t="shared" ref="E39:AH39" si="15">IF(AND((E13 - E15)+SUM(E20,E22:E34)&gt;0.00001,SUM(E20,E22:E34)&gt;0),"I","")</f>
        <v/>
      </c>
      <c r="F39" s="106" t="str">
        <f t="shared" si="15"/>
        <v/>
      </c>
      <c r="G39" s="106" t="str">
        <f t="shared" si="15"/>
        <v/>
      </c>
      <c r="H39" s="106" t="str">
        <f t="shared" si="15"/>
        <v/>
      </c>
      <c r="I39" s="106" t="str">
        <f t="shared" si="15"/>
        <v/>
      </c>
      <c r="J39" s="106" t="str">
        <f t="shared" si="15"/>
        <v/>
      </c>
      <c r="K39" s="106" t="str">
        <f t="shared" si="15"/>
        <v/>
      </c>
      <c r="L39" s="106" t="str">
        <f t="shared" si="15"/>
        <v/>
      </c>
      <c r="M39" s="106" t="str">
        <f t="shared" si="15"/>
        <v/>
      </c>
      <c r="N39" s="106" t="str">
        <f t="shared" si="15"/>
        <v/>
      </c>
      <c r="O39" s="106" t="str">
        <f t="shared" si="15"/>
        <v/>
      </c>
      <c r="P39" s="106" t="str">
        <f t="shared" si="15"/>
        <v/>
      </c>
      <c r="Q39" s="106" t="str">
        <f t="shared" si="15"/>
        <v/>
      </c>
      <c r="R39" s="106" t="str">
        <f t="shared" si="15"/>
        <v/>
      </c>
      <c r="S39" s="106" t="str">
        <f t="shared" si="15"/>
        <v/>
      </c>
      <c r="T39" s="106" t="str">
        <f t="shared" si="15"/>
        <v/>
      </c>
      <c r="U39" s="106" t="str">
        <f t="shared" si="15"/>
        <v/>
      </c>
      <c r="V39" s="106" t="str">
        <f t="shared" si="15"/>
        <v/>
      </c>
      <c r="W39" s="106" t="str">
        <f t="shared" si="15"/>
        <v/>
      </c>
      <c r="X39" s="106" t="str">
        <f t="shared" si="15"/>
        <v/>
      </c>
      <c r="Y39" s="106" t="str">
        <f t="shared" si="15"/>
        <v/>
      </c>
      <c r="Z39" s="106" t="str">
        <f t="shared" si="15"/>
        <v/>
      </c>
      <c r="AA39" s="106" t="str">
        <f t="shared" si="15"/>
        <v/>
      </c>
      <c r="AB39" s="106" t="str">
        <f t="shared" si="15"/>
        <v/>
      </c>
      <c r="AC39" s="106" t="str">
        <f t="shared" si="15"/>
        <v/>
      </c>
      <c r="AD39" s="106" t="str">
        <f t="shared" si="15"/>
        <v/>
      </c>
      <c r="AE39" s="106" t="str">
        <f t="shared" si="15"/>
        <v/>
      </c>
      <c r="AF39" s="106" t="str">
        <f t="shared" si="15"/>
        <v/>
      </c>
      <c r="AG39" s="106" t="str">
        <f t="shared" si="15"/>
        <v/>
      </c>
      <c r="AH39" s="106" t="str">
        <f t="shared" si="15"/>
        <v/>
      </c>
      <c r="AJ39" s="11"/>
      <c r="AM39" s="10"/>
    </row>
    <row r="40" spans="1:40" ht="23.25" customHeight="1" x14ac:dyDescent="0.2">
      <c r="B40" s="25"/>
    </row>
    <row r="41" spans="1:40" ht="30.75" customHeight="1" x14ac:dyDescent="0.2">
      <c r="B41" s="28" t="s">
        <v>67</v>
      </c>
      <c r="J41"/>
      <c r="K41"/>
      <c r="L41"/>
    </row>
    <row r="42" spans="1:40" ht="30.75" customHeight="1" x14ac:dyDescent="0.25">
      <c r="B42" s="29" t="s">
        <v>14</v>
      </c>
      <c r="C42" s="16"/>
      <c r="D42"/>
      <c r="E42"/>
      <c r="F42"/>
      <c r="G42"/>
      <c r="H42"/>
      <c r="I42"/>
      <c r="J42"/>
      <c r="K42"/>
      <c r="L42"/>
      <c r="M42"/>
      <c r="N42"/>
      <c r="O42"/>
      <c r="P42"/>
      <c r="Q42"/>
      <c r="R42"/>
      <c r="S42"/>
      <c r="T42" s="30" t="s">
        <v>15</v>
      </c>
      <c r="U42"/>
      <c r="V42"/>
      <c r="W42"/>
      <c r="X42"/>
      <c r="Y42"/>
      <c r="Z42"/>
      <c r="AA42"/>
      <c r="AB42"/>
      <c r="AC42"/>
      <c r="AD42"/>
      <c r="AE42" s="30" t="s">
        <v>16</v>
      </c>
      <c r="AF42"/>
      <c r="AG42" s="445"/>
      <c r="AH42" s="6"/>
      <c r="AI42"/>
      <c r="AJ42"/>
    </row>
    <row r="43" spans="1:40" ht="28.5" customHeight="1" x14ac:dyDescent="0.2">
      <c r="B43" s="26"/>
      <c r="H43" s="23"/>
      <c r="J43"/>
      <c r="K43"/>
      <c r="L43"/>
    </row>
    <row r="44" spans="1:40" ht="28.5" customHeight="1" x14ac:dyDescent="0.2">
      <c r="B44" s="26"/>
      <c r="J44"/>
      <c r="K44"/>
      <c r="L44"/>
    </row>
    <row r="45" spans="1:40" ht="21.75" customHeight="1" x14ac:dyDescent="0.2">
      <c r="A45" s="131" t="s">
        <v>17</v>
      </c>
      <c r="B45" s="20"/>
      <c r="R45" s="12"/>
      <c r="S45"/>
    </row>
    <row r="46" spans="1:40" ht="15" x14ac:dyDescent="0.2">
      <c r="A46" s="132" t="s">
        <v>18</v>
      </c>
    </row>
    <row r="47" spans="1:40" ht="15" x14ac:dyDescent="0.2">
      <c r="A47" s="132"/>
    </row>
    <row r="48" spans="1:40" ht="15" x14ac:dyDescent="0.2">
      <c r="A48" s="133"/>
    </row>
    <row r="49" spans="1:37" s="34" customFormat="1" x14ac:dyDescent="0.2">
      <c r="A49" s="134"/>
      <c r="B49" s="33"/>
      <c r="C49" s="13"/>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3"/>
      <c r="AJ49" s="13"/>
      <c r="AK49" s="64"/>
    </row>
    <row r="50" spans="1:37" s="34" customFormat="1" x14ac:dyDescent="0.2">
      <c r="A50" s="134"/>
      <c r="B50" s="33"/>
      <c r="C50" s="13"/>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3"/>
      <c r="AJ50" s="13"/>
      <c r="AK50" s="64"/>
    </row>
    <row r="51" spans="1:37" s="34" customFormat="1" x14ac:dyDescent="0.2">
      <c r="A51" s="134"/>
      <c r="B51" s="33"/>
      <c r="C51" s="13"/>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3"/>
      <c r="AJ51" s="13"/>
      <c r="AK51" s="64"/>
    </row>
    <row r="52" spans="1:37" s="34" customFormat="1" x14ac:dyDescent="0.2">
      <c r="A52" s="135"/>
      <c r="B52" s="33"/>
      <c r="C52" s="13"/>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3"/>
      <c r="AJ52" s="13"/>
      <c r="AK52" s="64"/>
    </row>
    <row r="53" spans="1:37" s="34" customFormat="1" x14ac:dyDescent="0.2">
      <c r="A53" s="136"/>
      <c r="B53" s="33"/>
      <c r="C53" s="13"/>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3"/>
      <c r="AJ53" s="13"/>
      <c r="AK53" s="64"/>
    </row>
    <row r="54" spans="1:37" s="34" customFormat="1" x14ac:dyDescent="0.2">
      <c r="A54" s="136"/>
      <c r="B54" s="33"/>
      <c r="C54" s="13"/>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3"/>
      <c r="AJ54" s="13"/>
      <c r="AK54" s="64"/>
    </row>
    <row r="55" spans="1:37" s="34" customFormat="1" x14ac:dyDescent="0.2">
      <c r="A55" s="136"/>
      <c r="B55" s="33"/>
      <c r="C55" s="13"/>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3"/>
      <c r="AJ55" s="13"/>
      <c r="AK55" s="64"/>
    </row>
    <row r="56" spans="1:37" s="34" customFormat="1" x14ac:dyDescent="0.2">
      <c r="A56" s="136"/>
      <c r="B56" s="33"/>
      <c r="C56" s="13"/>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3"/>
      <c r="AJ56" s="13"/>
      <c r="AK56" s="64"/>
    </row>
    <row r="57" spans="1:37" s="34" customFormat="1" x14ac:dyDescent="0.2">
      <c r="A57" s="136"/>
      <c r="B57" s="33"/>
      <c r="C57" s="13"/>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3"/>
      <c r="AJ57" s="13"/>
      <c r="AK57" s="64"/>
    </row>
    <row r="58" spans="1:37" s="34" customFormat="1" x14ac:dyDescent="0.2">
      <c r="A58" s="136"/>
      <c r="B58" s="33"/>
      <c r="C58" s="13"/>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3"/>
      <c r="AJ58" s="13"/>
      <c r="AK58" s="64"/>
    </row>
    <row r="59" spans="1:37" s="34" customFormat="1" x14ac:dyDescent="0.2">
      <c r="A59" s="136"/>
      <c r="B59" s="33"/>
      <c r="C59" s="13"/>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3"/>
      <c r="AJ59" s="13"/>
      <c r="AK59" s="64"/>
    </row>
    <row r="81" spans="2:34" hidden="1" x14ac:dyDescent="0.2"/>
    <row r="82" spans="2:34" hidden="1" x14ac:dyDescent="0.2">
      <c r="C82" s="5" t="s">
        <v>365</v>
      </c>
      <c r="D82" s="582">
        <f t="shared" ref="D82:AH82" si="16">IF(D4="",0,ABS(VLOOKUP(D3,VSA_Kalender,13,FALSE)&gt;0))</f>
        <v>1</v>
      </c>
      <c r="E82" s="582">
        <f t="shared" si="16"/>
        <v>1</v>
      </c>
      <c r="F82" s="582">
        <f t="shared" si="16"/>
        <v>1</v>
      </c>
      <c r="G82" s="582">
        <f t="shared" si="16"/>
        <v>1</v>
      </c>
      <c r="H82" s="582">
        <f t="shared" si="16"/>
        <v>1</v>
      </c>
      <c r="I82" s="582">
        <f t="shared" si="16"/>
        <v>1</v>
      </c>
      <c r="J82" s="582">
        <f t="shared" si="16"/>
        <v>1</v>
      </c>
      <c r="K82" s="582">
        <f t="shared" si="16"/>
        <v>1</v>
      </c>
      <c r="L82" s="582">
        <f t="shared" si="16"/>
        <v>1</v>
      </c>
      <c r="M82" s="582">
        <f t="shared" si="16"/>
        <v>1</v>
      </c>
      <c r="N82" s="582">
        <f t="shared" si="16"/>
        <v>1</v>
      </c>
      <c r="O82" s="582">
        <f t="shared" si="16"/>
        <v>1</v>
      </c>
      <c r="P82" s="582">
        <f t="shared" si="16"/>
        <v>1</v>
      </c>
      <c r="Q82" s="582">
        <f t="shared" si="16"/>
        <v>1</v>
      </c>
      <c r="R82" s="582">
        <f t="shared" si="16"/>
        <v>1</v>
      </c>
      <c r="S82" s="582">
        <f t="shared" si="16"/>
        <v>1</v>
      </c>
      <c r="T82" s="582">
        <f t="shared" si="16"/>
        <v>1</v>
      </c>
      <c r="U82" s="582">
        <f t="shared" si="16"/>
        <v>1</v>
      </c>
      <c r="V82" s="582">
        <f t="shared" si="16"/>
        <v>1</v>
      </c>
      <c r="W82" s="582">
        <f t="shared" si="16"/>
        <v>1</v>
      </c>
      <c r="X82" s="582">
        <f t="shared" si="16"/>
        <v>1</v>
      </c>
      <c r="Y82" s="582">
        <f t="shared" si="16"/>
        <v>1</v>
      </c>
      <c r="Z82" s="582">
        <f t="shared" si="16"/>
        <v>1</v>
      </c>
      <c r="AA82" s="582">
        <f t="shared" si="16"/>
        <v>1</v>
      </c>
      <c r="AB82" s="582">
        <f t="shared" si="16"/>
        <v>1</v>
      </c>
      <c r="AC82" s="582">
        <f t="shared" si="16"/>
        <v>1</v>
      </c>
      <c r="AD82" s="582">
        <f t="shared" si="16"/>
        <v>1</v>
      </c>
      <c r="AE82" s="582">
        <f t="shared" si="16"/>
        <v>1</v>
      </c>
      <c r="AF82" s="582">
        <f t="shared" si="16"/>
        <v>1</v>
      </c>
      <c r="AG82" s="582">
        <f t="shared" si="16"/>
        <v>1</v>
      </c>
      <c r="AH82" s="582">
        <f t="shared" si="16"/>
        <v>1</v>
      </c>
    </row>
    <row r="83" spans="2:34" hidden="1" x14ac:dyDescent="0.2">
      <c r="C83" s="488" t="s">
        <v>366</v>
      </c>
    </row>
    <row r="84" spans="2:34" hidden="1" x14ac:dyDescent="0.2">
      <c r="C84" s="740" t="s">
        <v>393</v>
      </c>
      <c r="D84" s="741">
        <f t="shared" ref="D84:AH84" si="17">IFERROR(VLOOKUP(D3,VSA_Kalender,21,FALSE),0)</f>
        <v>1</v>
      </c>
      <c r="E84" s="741">
        <f t="shared" si="17"/>
        <v>1</v>
      </c>
      <c r="F84" s="741">
        <f t="shared" si="17"/>
        <v>1</v>
      </c>
      <c r="G84" s="741">
        <f t="shared" si="17"/>
        <v>1</v>
      </c>
      <c r="H84" s="741">
        <f t="shared" si="17"/>
        <v>1</v>
      </c>
      <c r="I84" s="741">
        <f t="shared" si="17"/>
        <v>1</v>
      </c>
      <c r="J84" s="741">
        <f t="shared" si="17"/>
        <v>1</v>
      </c>
      <c r="K84" s="741">
        <f t="shared" si="17"/>
        <v>1</v>
      </c>
      <c r="L84" s="741">
        <f t="shared" si="17"/>
        <v>1</v>
      </c>
      <c r="M84" s="741">
        <f t="shared" si="17"/>
        <v>1</v>
      </c>
      <c r="N84" s="741">
        <f t="shared" si="17"/>
        <v>1</v>
      </c>
      <c r="O84" s="741">
        <f t="shared" si="17"/>
        <v>1</v>
      </c>
      <c r="P84" s="741">
        <f t="shared" si="17"/>
        <v>1</v>
      </c>
      <c r="Q84" s="741">
        <f t="shared" si="17"/>
        <v>1</v>
      </c>
      <c r="R84" s="741">
        <f t="shared" si="17"/>
        <v>1</v>
      </c>
      <c r="S84" s="741">
        <f t="shared" si="17"/>
        <v>1</v>
      </c>
      <c r="T84" s="741">
        <f t="shared" si="17"/>
        <v>1</v>
      </c>
      <c r="U84" s="741">
        <f t="shared" si="17"/>
        <v>1</v>
      </c>
      <c r="V84" s="741">
        <f t="shared" si="17"/>
        <v>1</v>
      </c>
      <c r="W84" s="741">
        <f t="shared" si="17"/>
        <v>1</v>
      </c>
      <c r="X84" s="741">
        <f t="shared" si="17"/>
        <v>1</v>
      </c>
      <c r="Y84" s="741">
        <f t="shared" si="17"/>
        <v>1</v>
      </c>
      <c r="Z84" s="741">
        <f t="shared" si="17"/>
        <v>1</v>
      </c>
      <c r="AA84" s="741">
        <f t="shared" si="17"/>
        <v>1</v>
      </c>
      <c r="AB84" s="741">
        <f t="shared" si="17"/>
        <v>1</v>
      </c>
      <c r="AC84" s="741">
        <f t="shared" si="17"/>
        <v>1</v>
      </c>
      <c r="AD84" s="741">
        <f t="shared" si="17"/>
        <v>1</v>
      </c>
      <c r="AE84" s="741">
        <f t="shared" si="17"/>
        <v>1</v>
      </c>
      <c r="AF84" s="741">
        <f t="shared" si="17"/>
        <v>1</v>
      </c>
      <c r="AG84" s="741">
        <f t="shared" si="17"/>
        <v>1</v>
      </c>
      <c r="AH84" s="741">
        <f t="shared" si="17"/>
        <v>1</v>
      </c>
    </row>
    <row r="85" spans="2:34" hidden="1" x14ac:dyDescent="0.2">
      <c r="B85" s="446"/>
      <c r="C85" s="447" t="s">
        <v>307</v>
      </c>
      <c r="D85" s="448">
        <f t="shared" ref="D85:AH85" si="18">D4</f>
        <v>1</v>
      </c>
      <c r="E85" s="449">
        <f t="shared" si="18"/>
        <v>2</v>
      </c>
      <c r="F85" s="449">
        <f t="shared" si="18"/>
        <v>3</v>
      </c>
      <c r="G85" s="449">
        <f t="shared" si="18"/>
        <v>4</v>
      </c>
      <c r="H85" s="449">
        <f t="shared" si="18"/>
        <v>5</v>
      </c>
      <c r="I85" s="449">
        <f t="shared" si="18"/>
        <v>6</v>
      </c>
      <c r="J85" s="449">
        <f t="shared" si="18"/>
        <v>7</v>
      </c>
      <c r="K85" s="449">
        <f t="shared" si="18"/>
        <v>8</v>
      </c>
      <c r="L85" s="449">
        <f t="shared" si="18"/>
        <v>9</v>
      </c>
      <c r="M85" s="449">
        <f t="shared" si="18"/>
        <v>10</v>
      </c>
      <c r="N85" s="449">
        <f t="shared" si="18"/>
        <v>11</v>
      </c>
      <c r="O85" s="449">
        <f t="shared" si="18"/>
        <v>12</v>
      </c>
      <c r="P85" s="449">
        <f t="shared" si="18"/>
        <v>13</v>
      </c>
      <c r="Q85" s="449">
        <f t="shared" si="18"/>
        <v>14</v>
      </c>
      <c r="R85" s="449">
        <f t="shared" si="18"/>
        <v>15</v>
      </c>
      <c r="S85" s="449">
        <f t="shared" si="18"/>
        <v>16</v>
      </c>
      <c r="T85" s="449">
        <f t="shared" si="18"/>
        <v>17</v>
      </c>
      <c r="U85" s="449">
        <f t="shared" si="18"/>
        <v>18</v>
      </c>
      <c r="V85" s="449">
        <f t="shared" si="18"/>
        <v>19</v>
      </c>
      <c r="W85" s="449">
        <f t="shared" si="18"/>
        <v>20</v>
      </c>
      <c r="X85" s="449">
        <f t="shared" si="18"/>
        <v>21</v>
      </c>
      <c r="Y85" s="449">
        <f t="shared" si="18"/>
        <v>22</v>
      </c>
      <c r="Z85" s="449">
        <f t="shared" si="18"/>
        <v>23</v>
      </c>
      <c r="AA85" s="449">
        <f t="shared" si="18"/>
        <v>24</v>
      </c>
      <c r="AB85" s="449">
        <f t="shared" si="18"/>
        <v>25</v>
      </c>
      <c r="AC85" s="449">
        <f t="shared" si="18"/>
        <v>26</v>
      </c>
      <c r="AD85" s="449">
        <f t="shared" si="18"/>
        <v>27</v>
      </c>
      <c r="AE85" s="449">
        <f t="shared" si="18"/>
        <v>28</v>
      </c>
      <c r="AF85" s="449">
        <f t="shared" si="18"/>
        <v>29</v>
      </c>
      <c r="AG85" s="449">
        <f t="shared" si="18"/>
        <v>30</v>
      </c>
      <c r="AH85" s="450">
        <f t="shared" si="18"/>
        <v>31</v>
      </c>
    </row>
    <row r="86" spans="2:34" hidden="1" x14ac:dyDescent="0.2">
      <c r="B86" s="446"/>
      <c r="C86" s="447" t="s">
        <v>383</v>
      </c>
      <c r="D86" s="451">
        <f>IFERROR(ABS(WEEKDAY(D3,2)&lt;6),0)</f>
        <v>1</v>
      </c>
      <c r="E86" s="452">
        <f t="shared" ref="E86:AH86" si="19">IFERROR(ABS(WEEKDAY(E3,2)&lt;6),0)</f>
        <v>1</v>
      </c>
      <c r="F86" s="452">
        <f t="shared" si="19"/>
        <v>1</v>
      </c>
      <c r="G86" s="452">
        <f t="shared" si="19"/>
        <v>1</v>
      </c>
      <c r="H86" s="452">
        <f t="shared" si="19"/>
        <v>1</v>
      </c>
      <c r="I86" s="452">
        <f t="shared" si="19"/>
        <v>0</v>
      </c>
      <c r="J86" s="452">
        <f t="shared" si="19"/>
        <v>0</v>
      </c>
      <c r="K86" s="452">
        <f t="shared" si="19"/>
        <v>1</v>
      </c>
      <c r="L86" s="452">
        <f t="shared" si="19"/>
        <v>1</v>
      </c>
      <c r="M86" s="452">
        <f t="shared" si="19"/>
        <v>1</v>
      </c>
      <c r="N86" s="452">
        <f t="shared" si="19"/>
        <v>1</v>
      </c>
      <c r="O86" s="452">
        <f t="shared" si="19"/>
        <v>1</v>
      </c>
      <c r="P86" s="452">
        <f t="shared" si="19"/>
        <v>0</v>
      </c>
      <c r="Q86" s="452">
        <f t="shared" si="19"/>
        <v>0</v>
      </c>
      <c r="R86" s="452">
        <f t="shared" si="19"/>
        <v>1</v>
      </c>
      <c r="S86" s="452">
        <f t="shared" si="19"/>
        <v>1</v>
      </c>
      <c r="T86" s="452">
        <f t="shared" si="19"/>
        <v>1</v>
      </c>
      <c r="U86" s="452">
        <f t="shared" si="19"/>
        <v>1</v>
      </c>
      <c r="V86" s="452">
        <f t="shared" si="19"/>
        <v>1</v>
      </c>
      <c r="W86" s="452">
        <f t="shared" si="19"/>
        <v>0</v>
      </c>
      <c r="X86" s="452">
        <f t="shared" si="19"/>
        <v>0</v>
      </c>
      <c r="Y86" s="452">
        <f t="shared" si="19"/>
        <v>1</v>
      </c>
      <c r="Z86" s="452">
        <f t="shared" si="19"/>
        <v>1</v>
      </c>
      <c r="AA86" s="452">
        <f t="shared" si="19"/>
        <v>1</v>
      </c>
      <c r="AB86" s="452">
        <f t="shared" si="19"/>
        <v>1</v>
      </c>
      <c r="AC86" s="452">
        <f t="shared" si="19"/>
        <v>1</v>
      </c>
      <c r="AD86" s="452">
        <f t="shared" si="19"/>
        <v>0</v>
      </c>
      <c r="AE86" s="452">
        <f t="shared" si="19"/>
        <v>0</v>
      </c>
      <c r="AF86" s="452">
        <f t="shared" si="19"/>
        <v>1</v>
      </c>
      <c r="AG86" s="452">
        <f t="shared" si="19"/>
        <v>1</v>
      </c>
      <c r="AH86" s="453">
        <f t="shared" si="19"/>
        <v>1</v>
      </c>
    </row>
    <row r="87" spans="2:34" hidden="1" x14ac:dyDescent="0.2">
      <c r="B87" s="454"/>
      <c r="C87" s="455" t="s">
        <v>308</v>
      </c>
      <c r="D87" s="456">
        <f>MAX(D100:D107,D98,D134)</f>
        <v>0</v>
      </c>
      <c r="E87" s="456">
        <f t="shared" ref="E87:AH87" si="20">MAX(E100:E107,E98,E134)</f>
        <v>0</v>
      </c>
      <c r="F87" s="456">
        <f t="shared" si="20"/>
        <v>0</v>
      </c>
      <c r="G87" s="456">
        <f t="shared" si="20"/>
        <v>0</v>
      </c>
      <c r="H87" s="456">
        <f t="shared" si="20"/>
        <v>0</v>
      </c>
      <c r="I87" s="456">
        <f t="shared" si="20"/>
        <v>0</v>
      </c>
      <c r="J87" s="456">
        <f t="shared" si="20"/>
        <v>0</v>
      </c>
      <c r="K87" s="456">
        <f t="shared" si="20"/>
        <v>0</v>
      </c>
      <c r="L87" s="456">
        <f t="shared" si="20"/>
        <v>0</v>
      </c>
      <c r="M87" s="456">
        <f t="shared" si="20"/>
        <v>0</v>
      </c>
      <c r="N87" s="456">
        <f t="shared" si="20"/>
        <v>0</v>
      </c>
      <c r="O87" s="456">
        <f t="shared" si="20"/>
        <v>0</v>
      </c>
      <c r="P87" s="456">
        <f t="shared" si="20"/>
        <v>0</v>
      </c>
      <c r="Q87" s="456">
        <f t="shared" si="20"/>
        <v>0</v>
      </c>
      <c r="R87" s="456">
        <f t="shared" si="20"/>
        <v>0</v>
      </c>
      <c r="S87" s="456">
        <f t="shared" si="20"/>
        <v>0</v>
      </c>
      <c r="T87" s="456">
        <f t="shared" si="20"/>
        <v>0</v>
      </c>
      <c r="U87" s="456">
        <f t="shared" si="20"/>
        <v>0</v>
      </c>
      <c r="V87" s="456">
        <f t="shared" si="20"/>
        <v>0</v>
      </c>
      <c r="W87" s="456">
        <f t="shared" si="20"/>
        <v>0</v>
      </c>
      <c r="X87" s="456">
        <f t="shared" si="20"/>
        <v>0</v>
      </c>
      <c r="Y87" s="456">
        <f t="shared" si="20"/>
        <v>0</v>
      </c>
      <c r="Z87" s="456">
        <f t="shared" si="20"/>
        <v>0</v>
      </c>
      <c r="AA87" s="456">
        <f t="shared" si="20"/>
        <v>0</v>
      </c>
      <c r="AB87" s="456">
        <f t="shared" si="20"/>
        <v>0</v>
      </c>
      <c r="AC87" s="456">
        <f t="shared" si="20"/>
        <v>0</v>
      </c>
      <c r="AD87" s="456">
        <f t="shared" si="20"/>
        <v>0</v>
      </c>
      <c r="AE87" s="456">
        <f t="shared" si="20"/>
        <v>0</v>
      </c>
      <c r="AF87" s="456">
        <f t="shared" si="20"/>
        <v>0</v>
      </c>
      <c r="AG87" s="456">
        <f t="shared" si="20"/>
        <v>0</v>
      </c>
      <c r="AH87" s="456">
        <f t="shared" si="20"/>
        <v>0</v>
      </c>
    </row>
    <row r="88" spans="2:34" hidden="1" x14ac:dyDescent="0.2">
      <c r="B88" s="446"/>
      <c r="C88" s="447" t="s">
        <v>309</v>
      </c>
      <c r="D88" s="448">
        <f>IF(D87=0,1,0)</f>
        <v>1</v>
      </c>
      <c r="E88" s="449">
        <f t="shared" ref="E88:AH88" si="21">IF(E87=0,1,0)</f>
        <v>1</v>
      </c>
      <c r="F88" s="449">
        <f t="shared" si="21"/>
        <v>1</v>
      </c>
      <c r="G88" s="449">
        <f t="shared" si="21"/>
        <v>1</v>
      </c>
      <c r="H88" s="449">
        <f t="shared" si="21"/>
        <v>1</v>
      </c>
      <c r="I88" s="449">
        <f t="shared" si="21"/>
        <v>1</v>
      </c>
      <c r="J88" s="449">
        <f t="shared" si="21"/>
        <v>1</v>
      </c>
      <c r="K88" s="449">
        <f t="shared" si="21"/>
        <v>1</v>
      </c>
      <c r="L88" s="449">
        <f t="shared" si="21"/>
        <v>1</v>
      </c>
      <c r="M88" s="449">
        <f t="shared" si="21"/>
        <v>1</v>
      </c>
      <c r="N88" s="449">
        <f t="shared" si="21"/>
        <v>1</v>
      </c>
      <c r="O88" s="449">
        <f t="shared" si="21"/>
        <v>1</v>
      </c>
      <c r="P88" s="449">
        <f t="shared" si="21"/>
        <v>1</v>
      </c>
      <c r="Q88" s="449">
        <f t="shared" si="21"/>
        <v>1</v>
      </c>
      <c r="R88" s="449">
        <f t="shared" si="21"/>
        <v>1</v>
      </c>
      <c r="S88" s="449">
        <f t="shared" si="21"/>
        <v>1</v>
      </c>
      <c r="T88" s="449">
        <f t="shared" si="21"/>
        <v>1</v>
      </c>
      <c r="U88" s="449">
        <f t="shared" si="21"/>
        <v>1</v>
      </c>
      <c r="V88" s="449">
        <f t="shared" si="21"/>
        <v>1</v>
      </c>
      <c r="W88" s="449">
        <f t="shared" si="21"/>
        <v>1</v>
      </c>
      <c r="X88" s="449">
        <f t="shared" si="21"/>
        <v>1</v>
      </c>
      <c r="Y88" s="449">
        <f t="shared" si="21"/>
        <v>1</v>
      </c>
      <c r="Z88" s="449">
        <f t="shared" si="21"/>
        <v>1</v>
      </c>
      <c r="AA88" s="449">
        <f t="shared" si="21"/>
        <v>1</v>
      </c>
      <c r="AB88" s="449">
        <f t="shared" si="21"/>
        <v>1</v>
      </c>
      <c r="AC88" s="449">
        <f t="shared" si="21"/>
        <v>1</v>
      </c>
      <c r="AD88" s="449">
        <f t="shared" si="21"/>
        <v>1</v>
      </c>
      <c r="AE88" s="449">
        <f t="shared" si="21"/>
        <v>1</v>
      </c>
      <c r="AF88" s="449">
        <f t="shared" si="21"/>
        <v>1</v>
      </c>
      <c r="AG88" s="449">
        <f t="shared" si="21"/>
        <v>1</v>
      </c>
      <c r="AH88" s="450">
        <f t="shared" si="21"/>
        <v>1</v>
      </c>
    </row>
    <row r="89" spans="2:34" hidden="1" x14ac:dyDescent="0.2">
      <c r="D89"/>
      <c r="E89"/>
      <c r="F89"/>
      <c r="G89"/>
      <c r="H89"/>
      <c r="I89"/>
      <c r="J89"/>
      <c r="K89"/>
      <c r="L89"/>
      <c r="M89"/>
      <c r="N89"/>
      <c r="O89"/>
      <c r="P89"/>
      <c r="Q89"/>
      <c r="R89"/>
      <c r="S89"/>
      <c r="T89"/>
      <c r="U89"/>
      <c r="V89"/>
      <c r="W89"/>
      <c r="X89"/>
      <c r="Y89"/>
      <c r="Z89"/>
      <c r="AA89"/>
      <c r="AB89"/>
      <c r="AC89"/>
      <c r="AD89"/>
      <c r="AE89"/>
      <c r="AF89"/>
      <c r="AG89"/>
      <c r="AH89"/>
    </row>
    <row r="90" spans="2:34" hidden="1" x14ac:dyDescent="0.2">
      <c r="B90" s="457"/>
      <c r="C90" s="399" t="s">
        <v>310</v>
      </c>
      <c r="D90" s="458">
        <f t="shared" ref="D90:AH90" si="22">IF(AND(D6-D5=0,COUNTA(D7:D12)&gt;0),1,0)</f>
        <v>0</v>
      </c>
      <c r="E90" s="458">
        <f t="shared" si="22"/>
        <v>0</v>
      </c>
      <c r="F90" s="458">
        <f t="shared" si="22"/>
        <v>0</v>
      </c>
      <c r="G90" s="458">
        <f t="shared" si="22"/>
        <v>0</v>
      </c>
      <c r="H90" s="458">
        <f t="shared" si="22"/>
        <v>0</v>
      </c>
      <c r="I90" s="458">
        <f t="shared" si="22"/>
        <v>0</v>
      </c>
      <c r="J90" s="458">
        <f t="shared" si="22"/>
        <v>0</v>
      </c>
      <c r="K90" s="458">
        <f t="shared" si="22"/>
        <v>0</v>
      </c>
      <c r="L90" s="458">
        <f t="shared" si="22"/>
        <v>0</v>
      </c>
      <c r="M90" s="458">
        <f t="shared" si="22"/>
        <v>0</v>
      </c>
      <c r="N90" s="458">
        <f t="shared" si="22"/>
        <v>0</v>
      </c>
      <c r="O90" s="458">
        <f t="shared" si="22"/>
        <v>0</v>
      </c>
      <c r="P90" s="458">
        <f t="shared" si="22"/>
        <v>0</v>
      </c>
      <c r="Q90" s="458">
        <f t="shared" si="22"/>
        <v>0</v>
      </c>
      <c r="R90" s="458">
        <f t="shared" si="22"/>
        <v>0</v>
      </c>
      <c r="S90" s="458">
        <f t="shared" si="22"/>
        <v>0</v>
      </c>
      <c r="T90" s="458">
        <f t="shared" si="22"/>
        <v>0</v>
      </c>
      <c r="U90" s="458">
        <f t="shared" si="22"/>
        <v>0</v>
      </c>
      <c r="V90" s="458">
        <f t="shared" si="22"/>
        <v>0</v>
      </c>
      <c r="W90" s="458">
        <f t="shared" si="22"/>
        <v>0</v>
      </c>
      <c r="X90" s="458">
        <f t="shared" si="22"/>
        <v>0</v>
      </c>
      <c r="Y90" s="458">
        <f t="shared" si="22"/>
        <v>0</v>
      </c>
      <c r="Z90" s="458">
        <f t="shared" si="22"/>
        <v>0</v>
      </c>
      <c r="AA90" s="458">
        <f t="shared" si="22"/>
        <v>0</v>
      </c>
      <c r="AB90" s="458">
        <f t="shared" si="22"/>
        <v>0</v>
      </c>
      <c r="AC90" s="458">
        <f t="shared" si="22"/>
        <v>0</v>
      </c>
      <c r="AD90" s="458">
        <f t="shared" si="22"/>
        <v>0</v>
      </c>
      <c r="AE90" s="458">
        <f t="shared" si="22"/>
        <v>0</v>
      </c>
      <c r="AF90" s="458">
        <f t="shared" si="22"/>
        <v>0</v>
      </c>
      <c r="AG90" s="458">
        <f t="shared" si="22"/>
        <v>0</v>
      </c>
      <c r="AH90" s="458">
        <f t="shared" si="22"/>
        <v>0</v>
      </c>
    </row>
    <row r="91" spans="2:34" hidden="1" x14ac:dyDescent="0.2">
      <c r="B91" s="459" t="s">
        <v>304</v>
      </c>
      <c r="C91" s="399" t="s">
        <v>311</v>
      </c>
      <c r="D91" s="458">
        <f t="shared" ref="D91:AH91" si="23">D90</f>
        <v>0</v>
      </c>
      <c r="E91" s="458">
        <f t="shared" si="23"/>
        <v>0</v>
      </c>
      <c r="F91" s="458">
        <f t="shared" si="23"/>
        <v>0</v>
      </c>
      <c r="G91" s="458">
        <f t="shared" si="23"/>
        <v>0</v>
      </c>
      <c r="H91" s="458">
        <f t="shared" si="23"/>
        <v>0</v>
      </c>
      <c r="I91" s="458">
        <f t="shared" si="23"/>
        <v>0</v>
      </c>
      <c r="J91" s="458">
        <f t="shared" si="23"/>
        <v>0</v>
      </c>
      <c r="K91" s="458">
        <f t="shared" si="23"/>
        <v>0</v>
      </c>
      <c r="L91" s="458">
        <f t="shared" si="23"/>
        <v>0</v>
      </c>
      <c r="M91" s="458">
        <f t="shared" si="23"/>
        <v>0</v>
      </c>
      <c r="N91" s="458">
        <f t="shared" si="23"/>
        <v>0</v>
      </c>
      <c r="O91" s="458">
        <f t="shared" si="23"/>
        <v>0</v>
      </c>
      <c r="P91" s="458">
        <f t="shared" si="23"/>
        <v>0</v>
      </c>
      <c r="Q91" s="458">
        <f t="shared" si="23"/>
        <v>0</v>
      </c>
      <c r="R91" s="458">
        <f t="shared" si="23"/>
        <v>0</v>
      </c>
      <c r="S91" s="458">
        <f t="shared" si="23"/>
        <v>0</v>
      </c>
      <c r="T91" s="458">
        <f t="shared" si="23"/>
        <v>0</v>
      </c>
      <c r="U91" s="458">
        <f t="shared" si="23"/>
        <v>0</v>
      </c>
      <c r="V91" s="458">
        <f t="shared" si="23"/>
        <v>0</v>
      </c>
      <c r="W91" s="458">
        <f t="shared" si="23"/>
        <v>0</v>
      </c>
      <c r="X91" s="458">
        <f t="shared" si="23"/>
        <v>0</v>
      </c>
      <c r="Y91" s="458">
        <f t="shared" si="23"/>
        <v>0</v>
      </c>
      <c r="Z91" s="458">
        <f t="shared" si="23"/>
        <v>0</v>
      </c>
      <c r="AA91" s="458">
        <f t="shared" si="23"/>
        <v>0</v>
      </c>
      <c r="AB91" s="458">
        <f t="shared" si="23"/>
        <v>0</v>
      </c>
      <c r="AC91" s="458">
        <f t="shared" si="23"/>
        <v>0</v>
      </c>
      <c r="AD91" s="458">
        <f t="shared" si="23"/>
        <v>0</v>
      </c>
      <c r="AE91" s="458">
        <f t="shared" si="23"/>
        <v>0</v>
      </c>
      <c r="AF91" s="458">
        <f t="shared" si="23"/>
        <v>0</v>
      </c>
      <c r="AG91" s="458">
        <f t="shared" si="23"/>
        <v>0</v>
      </c>
      <c r="AH91" s="458">
        <f t="shared" si="23"/>
        <v>0</v>
      </c>
    </row>
    <row r="92" spans="2:34" hidden="1" x14ac:dyDescent="0.2">
      <c r="B92" s="457"/>
      <c r="C92" s="399" t="s">
        <v>312</v>
      </c>
      <c r="D92" s="458">
        <f t="shared" ref="D92:AH92" si="24">IF(AND(D8-D7=0,COUNTA(D9:D12)&gt;0),1,0)</f>
        <v>0</v>
      </c>
      <c r="E92" s="458">
        <f t="shared" si="24"/>
        <v>0</v>
      </c>
      <c r="F92" s="458">
        <f t="shared" si="24"/>
        <v>0</v>
      </c>
      <c r="G92" s="458">
        <f t="shared" si="24"/>
        <v>0</v>
      </c>
      <c r="H92" s="458">
        <f t="shared" si="24"/>
        <v>0</v>
      </c>
      <c r="I92" s="458">
        <f t="shared" si="24"/>
        <v>0</v>
      </c>
      <c r="J92" s="458">
        <f t="shared" si="24"/>
        <v>0</v>
      </c>
      <c r="K92" s="458">
        <f t="shared" si="24"/>
        <v>0</v>
      </c>
      <c r="L92" s="458">
        <f t="shared" si="24"/>
        <v>0</v>
      </c>
      <c r="M92" s="458">
        <f t="shared" si="24"/>
        <v>0</v>
      </c>
      <c r="N92" s="458">
        <f t="shared" si="24"/>
        <v>0</v>
      </c>
      <c r="O92" s="458">
        <f t="shared" si="24"/>
        <v>0</v>
      </c>
      <c r="P92" s="458">
        <f t="shared" si="24"/>
        <v>0</v>
      </c>
      <c r="Q92" s="458">
        <f t="shared" si="24"/>
        <v>0</v>
      </c>
      <c r="R92" s="458">
        <f t="shared" si="24"/>
        <v>0</v>
      </c>
      <c r="S92" s="458">
        <f t="shared" si="24"/>
        <v>0</v>
      </c>
      <c r="T92" s="458">
        <f t="shared" si="24"/>
        <v>0</v>
      </c>
      <c r="U92" s="458">
        <f t="shared" si="24"/>
        <v>0</v>
      </c>
      <c r="V92" s="458">
        <f t="shared" si="24"/>
        <v>0</v>
      </c>
      <c r="W92" s="458">
        <f t="shared" si="24"/>
        <v>0</v>
      </c>
      <c r="X92" s="458">
        <f t="shared" si="24"/>
        <v>0</v>
      </c>
      <c r="Y92" s="458">
        <f t="shared" si="24"/>
        <v>0</v>
      </c>
      <c r="Z92" s="458">
        <f t="shared" si="24"/>
        <v>0</v>
      </c>
      <c r="AA92" s="458">
        <f t="shared" si="24"/>
        <v>0</v>
      </c>
      <c r="AB92" s="458">
        <f t="shared" si="24"/>
        <v>0</v>
      </c>
      <c r="AC92" s="458">
        <f t="shared" si="24"/>
        <v>0</v>
      </c>
      <c r="AD92" s="458">
        <f t="shared" si="24"/>
        <v>0</v>
      </c>
      <c r="AE92" s="458">
        <f t="shared" si="24"/>
        <v>0</v>
      </c>
      <c r="AF92" s="458">
        <f t="shared" si="24"/>
        <v>0</v>
      </c>
      <c r="AG92" s="458">
        <f t="shared" si="24"/>
        <v>0</v>
      </c>
      <c r="AH92" s="458">
        <f t="shared" si="24"/>
        <v>0</v>
      </c>
    </row>
    <row r="93" spans="2:34" hidden="1" x14ac:dyDescent="0.2">
      <c r="B93" s="457"/>
      <c r="C93" s="399" t="s">
        <v>311</v>
      </c>
      <c r="D93" s="458">
        <f t="shared" ref="D93:AH93" si="25">D92</f>
        <v>0</v>
      </c>
      <c r="E93" s="458">
        <f t="shared" si="25"/>
        <v>0</v>
      </c>
      <c r="F93" s="458">
        <f t="shared" si="25"/>
        <v>0</v>
      </c>
      <c r="G93" s="458">
        <f t="shared" si="25"/>
        <v>0</v>
      </c>
      <c r="H93" s="458">
        <f t="shared" si="25"/>
        <v>0</v>
      </c>
      <c r="I93" s="458">
        <f t="shared" si="25"/>
        <v>0</v>
      </c>
      <c r="J93" s="458">
        <f t="shared" si="25"/>
        <v>0</v>
      </c>
      <c r="K93" s="458">
        <f t="shared" si="25"/>
        <v>0</v>
      </c>
      <c r="L93" s="458">
        <f t="shared" si="25"/>
        <v>0</v>
      </c>
      <c r="M93" s="458">
        <f t="shared" si="25"/>
        <v>0</v>
      </c>
      <c r="N93" s="458">
        <f t="shared" si="25"/>
        <v>0</v>
      </c>
      <c r="O93" s="458">
        <f t="shared" si="25"/>
        <v>0</v>
      </c>
      <c r="P93" s="458">
        <f t="shared" si="25"/>
        <v>0</v>
      </c>
      <c r="Q93" s="458">
        <f t="shared" si="25"/>
        <v>0</v>
      </c>
      <c r="R93" s="458">
        <f t="shared" si="25"/>
        <v>0</v>
      </c>
      <c r="S93" s="458">
        <f t="shared" si="25"/>
        <v>0</v>
      </c>
      <c r="T93" s="458">
        <f t="shared" si="25"/>
        <v>0</v>
      </c>
      <c r="U93" s="458">
        <f t="shared" si="25"/>
        <v>0</v>
      </c>
      <c r="V93" s="458">
        <f t="shared" si="25"/>
        <v>0</v>
      </c>
      <c r="W93" s="458">
        <f t="shared" si="25"/>
        <v>0</v>
      </c>
      <c r="X93" s="458">
        <f t="shared" si="25"/>
        <v>0</v>
      </c>
      <c r="Y93" s="458">
        <f t="shared" si="25"/>
        <v>0</v>
      </c>
      <c r="Z93" s="458">
        <f t="shared" si="25"/>
        <v>0</v>
      </c>
      <c r="AA93" s="458">
        <f t="shared" si="25"/>
        <v>0</v>
      </c>
      <c r="AB93" s="458">
        <f t="shared" si="25"/>
        <v>0</v>
      </c>
      <c r="AC93" s="458">
        <f t="shared" si="25"/>
        <v>0</v>
      </c>
      <c r="AD93" s="458">
        <f t="shared" si="25"/>
        <v>0</v>
      </c>
      <c r="AE93" s="458">
        <f t="shared" si="25"/>
        <v>0</v>
      </c>
      <c r="AF93" s="458">
        <f t="shared" si="25"/>
        <v>0</v>
      </c>
      <c r="AG93" s="458">
        <f t="shared" si="25"/>
        <v>0</v>
      </c>
      <c r="AH93" s="458">
        <f t="shared" si="25"/>
        <v>0</v>
      </c>
    </row>
    <row r="94" spans="2:34" hidden="1" x14ac:dyDescent="0.2">
      <c r="B94" s="457"/>
      <c r="C94" s="399" t="s">
        <v>313</v>
      </c>
      <c r="D94" s="458">
        <f t="shared" ref="D94:AH94" si="26">IF(AND(D10-D9=0,COUNTA(D11:D12)&gt;0),1,0)</f>
        <v>0</v>
      </c>
      <c r="E94" s="458">
        <f t="shared" si="26"/>
        <v>0</v>
      </c>
      <c r="F94" s="458">
        <f t="shared" si="26"/>
        <v>0</v>
      </c>
      <c r="G94" s="458">
        <f t="shared" si="26"/>
        <v>0</v>
      </c>
      <c r="H94" s="458">
        <f t="shared" si="26"/>
        <v>0</v>
      </c>
      <c r="I94" s="458">
        <f t="shared" si="26"/>
        <v>0</v>
      </c>
      <c r="J94" s="458">
        <f t="shared" si="26"/>
        <v>0</v>
      </c>
      <c r="K94" s="458">
        <f t="shared" si="26"/>
        <v>0</v>
      </c>
      <c r="L94" s="458">
        <f t="shared" si="26"/>
        <v>0</v>
      </c>
      <c r="M94" s="458">
        <f t="shared" si="26"/>
        <v>0</v>
      </c>
      <c r="N94" s="458">
        <f t="shared" si="26"/>
        <v>0</v>
      </c>
      <c r="O94" s="458">
        <f t="shared" si="26"/>
        <v>0</v>
      </c>
      <c r="P94" s="458">
        <f t="shared" si="26"/>
        <v>0</v>
      </c>
      <c r="Q94" s="458">
        <f t="shared" si="26"/>
        <v>0</v>
      </c>
      <c r="R94" s="458">
        <f t="shared" si="26"/>
        <v>0</v>
      </c>
      <c r="S94" s="458">
        <f t="shared" si="26"/>
        <v>0</v>
      </c>
      <c r="T94" s="458">
        <f t="shared" si="26"/>
        <v>0</v>
      </c>
      <c r="U94" s="458">
        <f t="shared" si="26"/>
        <v>0</v>
      </c>
      <c r="V94" s="458">
        <f t="shared" si="26"/>
        <v>0</v>
      </c>
      <c r="W94" s="458">
        <f t="shared" si="26"/>
        <v>0</v>
      </c>
      <c r="X94" s="458">
        <f t="shared" si="26"/>
        <v>0</v>
      </c>
      <c r="Y94" s="458">
        <f t="shared" si="26"/>
        <v>0</v>
      </c>
      <c r="Z94" s="458">
        <f t="shared" si="26"/>
        <v>0</v>
      </c>
      <c r="AA94" s="458">
        <f t="shared" si="26"/>
        <v>0</v>
      </c>
      <c r="AB94" s="458">
        <f t="shared" si="26"/>
        <v>0</v>
      </c>
      <c r="AC94" s="458">
        <f t="shared" si="26"/>
        <v>0</v>
      </c>
      <c r="AD94" s="458">
        <f t="shared" si="26"/>
        <v>0</v>
      </c>
      <c r="AE94" s="458">
        <f t="shared" si="26"/>
        <v>0</v>
      </c>
      <c r="AF94" s="458">
        <f t="shared" si="26"/>
        <v>0</v>
      </c>
      <c r="AG94" s="458">
        <f t="shared" si="26"/>
        <v>0</v>
      </c>
      <c r="AH94" s="458">
        <f t="shared" si="26"/>
        <v>0</v>
      </c>
    </row>
    <row r="95" spans="2:34" hidden="1" x14ac:dyDescent="0.2">
      <c r="B95" s="457"/>
      <c r="C95" s="399" t="s">
        <v>311</v>
      </c>
      <c r="D95" s="458">
        <f t="shared" ref="D95:AH95" si="27">D94</f>
        <v>0</v>
      </c>
      <c r="E95" s="458">
        <f t="shared" si="27"/>
        <v>0</v>
      </c>
      <c r="F95" s="458">
        <f t="shared" si="27"/>
        <v>0</v>
      </c>
      <c r="G95" s="458">
        <f t="shared" si="27"/>
        <v>0</v>
      </c>
      <c r="H95" s="458">
        <f t="shared" si="27"/>
        <v>0</v>
      </c>
      <c r="I95" s="458">
        <f t="shared" si="27"/>
        <v>0</v>
      </c>
      <c r="J95" s="458">
        <f t="shared" si="27"/>
        <v>0</v>
      </c>
      <c r="K95" s="458">
        <f t="shared" si="27"/>
        <v>0</v>
      </c>
      <c r="L95" s="458">
        <f t="shared" si="27"/>
        <v>0</v>
      </c>
      <c r="M95" s="458">
        <f t="shared" si="27"/>
        <v>0</v>
      </c>
      <c r="N95" s="458">
        <f t="shared" si="27"/>
        <v>0</v>
      </c>
      <c r="O95" s="458">
        <f t="shared" si="27"/>
        <v>0</v>
      </c>
      <c r="P95" s="458">
        <f t="shared" si="27"/>
        <v>0</v>
      </c>
      <c r="Q95" s="458">
        <f t="shared" si="27"/>
        <v>0</v>
      </c>
      <c r="R95" s="458">
        <f t="shared" si="27"/>
        <v>0</v>
      </c>
      <c r="S95" s="458">
        <f t="shared" si="27"/>
        <v>0</v>
      </c>
      <c r="T95" s="458">
        <f t="shared" si="27"/>
        <v>0</v>
      </c>
      <c r="U95" s="458">
        <f t="shared" si="27"/>
        <v>0</v>
      </c>
      <c r="V95" s="458">
        <f t="shared" si="27"/>
        <v>0</v>
      </c>
      <c r="W95" s="458">
        <f t="shared" si="27"/>
        <v>0</v>
      </c>
      <c r="X95" s="458">
        <f t="shared" si="27"/>
        <v>0</v>
      </c>
      <c r="Y95" s="458">
        <f t="shared" si="27"/>
        <v>0</v>
      </c>
      <c r="Z95" s="458">
        <f t="shared" si="27"/>
        <v>0</v>
      </c>
      <c r="AA95" s="458">
        <f t="shared" si="27"/>
        <v>0</v>
      </c>
      <c r="AB95" s="458">
        <f t="shared" si="27"/>
        <v>0</v>
      </c>
      <c r="AC95" s="458">
        <f t="shared" si="27"/>
        <v>0</v>
      </c>
      <c r="AD95" s="458">
        <f t="shared" si="27"/>
        <v>0</v>
      </c>
      <c r="AE95" s="458">
        <f t="shared" si="27"/>
        <v>0</v>
      </c>
      <c r="AF95" s="458">
        <f t="shared" si="27"/>
        <v>0</v>
      </c>
      <c r="AG95" s="458">
        <f t="shared" si="27"/>
        <v>0</v>
      </c>
      <c r="AH95" s="458">
        <f t="shared" si="27"/>
        <v>0</v>
      </c>
    </row>
    <row r="96" spans="2:34" hidden="1" x14ac:dyDescent="0.2">
      <c r="B96" s="457"/>
      <c r="C96" s="399" t="s">
        <v>314</v>
      </c>
      <c r="D96" s="460"/>
      <c r="E96" s="460"/>
      <c r="F96" s="460"/>
      <c r="G96" s="460"/>
      <c r="H96" s="460"/>
      <c r="I96" s="460"/>
      <c r="J96" s="460"/>
      <c r="K96" s="460"/>
      <c r="L96" s="460"/>
      <c r="M96" s="460"/>
      <c r="N96" s="460"/>
      <c r="O96" s="460"/>
      <c r="P96" s="460"/>
      <c r="Q96" s="460"/>
      <c r="R96" s="460"/>
      <c r="S96" s="460"/>
      <c r="T96" s="460"/>
      <c r="U96" s="460"/>
      <c r="V96" s="460"/>
      <c r="W96" s="460"/>
      <c r="X96" s="460"/>
      <c r="Y96" s="460"/>
      <c r="Z96" s="460"/>
      <c r="AA96" s="460"/>
      <c r="AB96" s="460"/>
      <c r="AC96" s="460"/>
      <c r="AD96" s="460"/>
      <c r="AE96" s="460"/>
      <c r="AF96" s="460"/>
      <c r="AG96" s="460"/>
      <c r="AH96" s="460"/>
    </row>
    <row r="97" spans="2:34" hidden="1" x14ac:dyDescent="0.2">
      <c r="B97" s="457"/>
      <c r="C97" s="399" t="s">
        <v>314</v>
      </c>
      <c r="D97" s="461"/>
      <c r="E97" s="461"/>
      <c r="F97" s="461"/>
      <c r="G97" s="461"/>
      <c r="H97" s="461"/>
      <c r="I97" s="461"/>
      <c r="J97" s="461"/>
      <c r="K97" s="461"/>
      <c r="L97" s="461"/>
      <c r="M97" s="461"/>
      <c r="N97" s="461"/>
      <c r="O97" s="461"/>
      <c r="P97" s="461"/>
      <c r="Q97" s="461"/>
      <c r="R97" s="461"/>
      <c r="S97" s="461"/>
      <c r="T97" s="461"/>
      <c r="U97" s="461"/>
      <c r="V97" s="461"/>
      <c r="W97" s="461"/>
      <c r="X97" s="461"/>
      <c r="Y97" s="461"/>
      <c r="Z97" s="461"/>
      <c r="AA97" s="461"/>
      <c r="AB97" s="461"/>
      <c r="AC97" s="461"/>
      <c r="AD97" s="461"/>
      <c r="AE97" s="461"/>
      <c r="AF97" s="461"/>
      <c r="AG97" s="461"/>
      <c r="AH97" s="461"/>
    </row>
    <row r="98" spans="2:34" hidden="1" x14ac:dyDescent="0.2">
      <c r="B98" s="457"/>
      <c r="C98" s="462" t="s">
        <v>315</v>
      </c>
      <c r="D98" s="463">
        <f t="shared" ref="D98:AH98" si="28">MAX(D90:D95)</f>
        <v>0</v>
      </c>
      <c r="E98" s="463">
        <f t="shared" si="28"/>
        <v>0</v>
      </c>
      <c r="F98" s="463">
        <f t="shared" si="28"/>
        <v>0</v>
      </c>
      <c r="G98" s="463">
        <f t="shared" si="28"/>
        <v>0</v>
      </c>
      <c r="H98" s="463">
        <f t="shared" si="28"/>
        <v>0</v>
      </c>
      <c r="I98" s="463">
        <f t="shared" si="28"/>
        <v>0</v>
      </c>
      <c r="J98" s="463">
        <f t="shared" si="28"/>
        <v>0</v>
      </c>
      <c r="K98" s="463">
        <f t="shared" si="28"/>
        <v>0</v>
      </c>
      <c r="L98" s="463">
        <f t="shared" si="28"/>
        <v>0</v>
      </c>
      <c r="M98" s="463">
        <f t="shared" si="28"/>
        <v>0</v>
      </c>
      <c r="N98" s="463">
        <f t="shared" si="28"/>
        <v>0</v>
      </c>
      <c r="O98" s="463">
        <f t="shared" si="28"/>
        <v>0</v>
      </c>
      <c r="P98" s="463">
        <f t="shared" si="28"/>
        <v>0</v>
      </c>
      <c r="Q98" s="463">
        <f t="shared" si="28"/>
        <v>0</v>
      </c>
      <c r="R98" s="463">
        <f t="shared" si="28"/>
        <v>0</v>
      </c>
      <c r="S98" s="463">
        <f t="shared" si="28"/>
        <v>0</v>
      </c>
      <c r="T98" s="463">
        <f t="shared" si="28"/>
        <v>0</v>
      </c>
      <c r="U98" s="463">
        <f t="shared" si="28"/>
        <v>0</v>
      </c>
      <c r="V98" s="463">
        <f t="shared" si="28"/>
        <v>0</v>
      </c>
      <c r="W98" s="463">
        <f t="shared" si="28"/>
        <v>0</v>
      </c>
      <c r="X98" s="463">
        <f t="shared" si="28"/>
        <v>0</v>
      </c>
      <c r="Y98" s="463">
        <f t="shared" si="28"/>
        <v>0</v>
      </c>
      <c r="Z98" s="463">
        <f t="shared" si="28"/>
        <v>0</v>
      </c>
      <c r="AA98" s="463">
        <f t="shared" si="28"/>
        <v>0</v>
      </c>
      <c r="AB98" s="463">
        <f t="shared" si="28"/>
        <v>0</v>
      </c>
      <c r="AC98" s="463">
        <f t="shared" si="28"/>
        <v>0</v>
      </c>
      <c r="AD98" s="463">
        <f t="shared" si="28"/>
        <v>0</v>
      </c>
      <c r="AE98" s="463">
        <f t="shared" si="28"/>
        <v>0</v>
      </c>
      <c r="AF98" s="463">
        <f t="shared" si="28"/>
        <v>0</v>
      </c>
      <c r="AG98" s="463">
        <f t="shared" si="28"/>
        <v>0</v>
      </c>
      <c r="AH98" s="463">
        <f t="shared" si="28"/>
        <v>0</v>
      </c>
    </row>
    <row r="99" spans="2:34" hidden="1" x14ac:dyDescent="0.2">
      <c r="B99" s="457"/>
      <c r="C99" s="464"/>
      <c r="D99" s="465"/>
      <c r="E99" s="465"/>
      <c r="F99" s="465"/>
      <c r="G99" s="465"/>
      <c r="H99" s="465"/>
      <c r="I99" s="465"/>
      <c r="J99" s="465"/>
      <c r="K99" s="465"/>
      <c r="L99" s="465"/>
      <c r="M99" s="465"/>
      <c r="N99" s="465"/>
      <c r="O99" s="465"/>
      <c r="P99" s="465"/>
      <c r="Q99" s="465"/>
      <c r="R99" s="465"/>
      <c r="S99" s="465"/>
      <c r="T99" s="465"/>
      <c r="U99" s="465"/>
      <c r="V99" s="465"/>
      <c r="W99" s="465"/>
      <c r="X99" s="465"/>
      <c r="Y99" s="465"/>
      <c r="Z99" s="465"/>
      <c r="AA99" s="465"/>
      <c r="AB99" s="465"/>
      <c r="AC99" s="465"/>
      <c r="AD99" s="465"/>
      <c r="AE99" s="465"/>
      <c r="AF99" s="465"/>
      <c r="AG99" s="465"/>
      <c r="AH99" s="465"/>
    </row>
    <row r="100" spans="2:34" hidden="1" x14ac:dyDescent="0.2">
      <c r="B100" s="466"/>
      <c r="C100" s="467" t="s">
        <v>316</v>
      </c>
      <c r="D100" s="468">
        <f>IF(AND(D109=0,D110&gt;0),1,0)</f>
        <v>0</v>
      </c>
      <c r="E100" s="468">
        <f t="shared" ref="E100:AH100" si="29">IF(AND(E109=0,E110&gt;0),1,0)</f>
        <v>0</v>
      </c>
      <c r="F100" s="468">
        <f t="shared" si="29"/>
        <v>0</v>
      </c>
      <c r="G100" s="468">
        <f t="shared" si="29"/>
        <v>0</v>
      </c>
      <c r="H100" s="468">
        <f t="shared" si="29"/>
        <v>0</v>
      </c>
      <c r="I100" s="468">
        <f t="shared" si="29"/>
        <v>0</v>
      </c>
      <c r="J100" s="468">
        <f t="shared" si="29"/>
        <v>0</v>
      </c>
      <c r="K100" s="468">
        <f t="shared" si="29"/>
        <v>0</v>
      </c>
      <c r="L100" s="468">
        <f t="shared" si="29"/>
        <v>0</v>
      </c>
      <c r="M100" s="468">
        <f t="shared" si="29"/>
        <v>0</v>
      </c>
      <c r="N100" s="468">
        <f t="shared" si="29"/>
        <v>0</v>
      </c>
      <c r="O100" s="468">
        <f t="shared" si="29"/>
        <v>0</v>
      </c>
      <c r="P100" s="468">
        <f t="shared" si="29"/>
        <v>0</v>
      </c>
      <c r="Q100" s="468">
        <f t="shared" si="29"/>
        <v>0</v>
      </c>
      <c r="R100" s="468">
        <f t="shared" si="29"/>
        <v>0</v>
      </c>
      <c r="S100" s="468">
        <f t="shared" si="29"/>
        <v>0</v>
      </c>
      <c r="T100" s="468">
        <f t="shared" si="29"/>
        <v>0</v>
      </c>
      <c r="U100" s="468">
        <f t="shared" si="29"/>
        <v>0</v>
      </c>
      <c r="V100" s="468">
        <f t="shared" si="29"/>
        <v>0</v>
      </c>
      <c r="W100" s="468">
        <f t="shared" si="29"/>
        <v>0</v>
      </c>
      <c r="X100" s="468">
        <f t="shared" si="29"/>
        <v>0</v>
      </c>
      <c r="Y100" s="468">
        <f t="shared" si="29"/>
        <v>0</v>
      </c>
      <c r="Z100" s="468">
        <f t="shared" si="29"/>
        <v>0</v>
      </c>
      <c r="AA100" s="468">
        <f t="shared" si="29"/>
        <v>0</v>
      </c>
      <c r="AB100" s="468">
        <f t="shared" si="29"/>
        <v>0</v>
      </c>
      <c r="AC100" s="468">
        <f t="shared" si="29"/>
        <v>0</v>
      </c>
      <c r="AD100" s="468">
        <f t="shared" si="29"/>
        <v>0</v>
      </c>
      <c r="AE100" s="468">
        <f t="shared" si="29"/>
        <v>0</v>
      </c>
      <c r="AF100" s="468">
        <f t="shared" si="29"/>
        <v>0</v>
      </c>
      <c r="AG100" s="468">
        <f t="shared" si="29"/>
        <v>0</v>
      </c>
      <c r="AH100" s="468">
        <f t="shared" si="29"/>
        <v>0</v>
      </c>
    </row>
    <row r="101" spans="2:34" hidden="1" x14ac:dyDescent="0.2">
      <c r="B101" s="466"/>
      <c r="C101" s="467" t="s">
        <v>317</v>
      </c>
      <c r="D101" s="469">
        <f>IF(AND(D110&gt;0,D110&lt;D109),3,IF(AND(D109&gt;0,D110=0),1,0))*D$86</f>
        <v>0</v>
      </c>
      <c r="E101" s="469">
        <f t="shared" ref="E101:AH101" si="30">IF(AND(E110&gt;0,E110&lt;E109),3,IF(AND(E109&gt;0,E110=0),1,0))*E$86</f>
        <v>0</v>
      </c>
      <c r="F101" s="469">
        <f t="shared" si="30"/>
        <v>0</v>
      </c>
      <c r="G101" s="469">
        <f t="shared" si="30"/>
        <v>0</v>
      </c>
      <c r="H101" s="469">
        <f t="shared" si="30"/>
        <v>0</v>
      </c>
      <c r="I101" s="469">
        <f t="shared" si="30"/>
        <v>0</v>
      </c>
      <c r="J101" s="469">
        <f t="shared" si="30"/>
        <v>0</v>
      </c>
      <c r="K101" s="469">
        <f t="shared" si="30"/>
        <v>0</v>
      </c>
      <c r="L101" s="469">
        <f t="shared" si="30"/>
        <v>0</v>
      </c>
      <c r="M101" s="469">
        <f t="shared" si="30"/>
        <v>0</v>
      </c>
      <c r="N101" s="469">
        <f t="shared" si="30"/>
        <v>0</v>
      </c>
      <c r="O101" s="469">
        <f t="shared" si="30"/>
        <v>0</v>
      </c>
      <c r="P101" s="469">
        <f t="shared" si="30"/>
        <v>0</v>
      </c>
      <c r="Q101" s="469">
        <f t="shared" si="30"/>
        <v>0</v>
      </c>
      <c r="R101" s="469">
        <f t="shared" si="30"/>
        <v>0</v>
      </c>
      <c r="S101" s="469">
        <f t="shared" si="30"/>
        <v>0</v>
      </c>
      <c r="T101" s="469">
        <f t="shared" si="30"/>
        <v>0</v>
      </c>
      <c r="U101" s="469">
        <f t="shared" si="30"/>
        <v>0</v>
      </c>
      <c r="V101" s="469">
        <f t="shared" si="30"/>
        <v>0</v>
      </c>
      <c r="W101" s="469">
        <f t="shared" si="30"/>
        <v>0</v>
      </c>
      <c r="X101" s="469">
        <f t="shared" si="30"/>
        <v>0</v>
      </c>
      <c r="Y101" s="469">
        <f t="shared" si="30"/>
        <v>0</v>
      </c>
      <c r="Z101" s="469">
        <f t="shared" si="30"/>
        <v>0</v>
      </c>
      <c r="AA101" s="469">
        <f t="shared" si="30"/>
        <v>0</v>
      </c>
      <c r="AB101" s="469">
        <f t="shared" si="30"/>
        <v>0</v>
      </c>
      <c r="AC101" s="469">
        <f t="shared" si="30"/>
        <v>0</v>
      </c>
      <c r="AD101" s="469">
        <f t="shared" si="30"/>
        <v>0</v>
      </c>
      <c r="AE101" s="469">
        <f t="shared" si="30"/>
        <v>0</v>
      </c>
      <c r="AF101" s="469">
        <f t="shared" si="30"/>
        <v>0</v>
      </c>
      <c r="AG101" s="469">
        <f t="shared" si="30"/>
        <v>0</v>
      </c>
      <c r="AH101" s="469">
        <f t="shared" si="30"/>
        <v>0</v>
      </c>
    </row>
    <row r="102" spans="2:34" hidden="1" x14ac:dyDescent="0.2">
      <c r="B102" s="466"/>
      <c r="C102" s="467" t="s">
        <v>318</v>
      </c>
      <c r="D102" s="470">
        <f t="shared" ref="D102:AH102" si="31">IF(AND(D111&gt;0,D111&lt;D110),3,IF(AND(D111=0,D112&gt;0),1,0))*D$86</f>
        <v>0</v>
      </c>
      <c r="E102" s="470">
        <f t="shared" si="31"/>
        <v>0</v>
      </c>
      <c r="F102" s="470">
        <f t="shared" si="31"/>
        <v>0</v>
      </c>
      <c r="G102" s="470">
        <f t="shared" si="31"/>
        <v>0</v>
      </c>
      <c r="H102" s="470">
        <f t="shared" si="31"/>
        <v>0</v>
      </c>
      <c r="I102" s="470">
        <f t="shared" si="31"/>
        <v>0</v>
      </c>
      <c r="J102" s="470">
        <f t="shared" si="31"/>
        <v>0</v>
      </c>
      <c r="K102" s="470">
        <f t="shared" si="31"/>
        <v>0</v>
      </c>
      <c r="L102" s="470">
        <f t="shared" si="31"/>
        <v>0</v>
      </c>
      <c r="M102" s="470">
        <f t="shared" si="31"/>
        <v>0</v>
      </c>
      <c r="N102" s="470">
        <f t="shared" si="31"/>
        <v>0</v>
      </c>
      <c r="O102" s="470">
        <f t="shared" si="31"/>
        <v>0</v>
      </c>
      <c r="P102" s="470">
        <f t="shared" si="31"/>
        <v>0</v>
      </c>
      <c r="Q102" s="470">
        <f t="shared" si="31"/>
        <v>0</v>
      </c>
      <c r="R102" s="470">
        <f t="shared" si="31"/>
        <v>0</v>
      </c>
      <c r="S102" s="470">
        <f t="shared" si="31"/>
        <v>0</v>
      </c>
      <c r="T102" s="470">
        <f t="shared" si="31"/>
        <v>0</v>
      </c>
      <c r="U102" s="470">
        <f t="shared" si="31"/>
        <v>0</v>
      </c>
      <c r="V102" s="470">
        <f t="shared" si="31"/>
        <v>0</v>
      </c>
      <c r="W102" s="470">
        <f t="shared" si="31"/>
        <v>0</v>
      </c>
      <c r="X102" s="470">
        <f t="shared" si="31"/>
        <v>0</v>
      </c>
      <c r="Y102" s="470">
        <f t="shared" si="31"/>
        <v>0</v>
      </c>
      <c r="Z102" s="470">
        <f t="shared" si="31"/>
        <v>0</v>
      </c>
      <c r="AA102" s="470">
        <f t="shared" si="31"/>
        <v>0</v>
      </c>
      <c r="AB102" s="470">
        <f t="shared" si="31"/>
        <v>0</v>
      </c>
      <c r="AC102" s="470">
        <f t="shared" si="31"/>
        <v>0</v>
      </c>
      <c r="AD102" s="470">
        <f t="shared" si="31"/>
        <v>0</v>
      </c>
      <c r="AE102" s="470">
        <f t="shared" si="31"/>
        <v>0</v>
      </c>
      <c r="AF102" s="470">
        <f t="shared" si="31"/>
        <v>0</v>
      </c>
      <c r="AG102" s="470">
        <f t="shared" si="31"/>
        <v>0</v>
      </c>
      <c r="AH102" s="470">
        <f t="shared" si="31"/>
        <v>0</v>
      </c>
    </row>
    <row r="103" spans="2:34" hidden="1" x14ac:dyDescent="0.2">
      <c r="B103" s="466"/>
      <c r="C103" s="467" t="s">
        <v>319</v>
      </c>
      <c r="D103" s="469">
        <f>IF(AND(D112&gt;0,D112&lt;D111),3,IF(AND(D111&gt;0,D112=0),1,0))*D$86</f>
        <v>0</v>
      </c>
      <c r="E103" s="469">
        <f t="shared" ref="E103:AH103" si="32">IF(AND(E112&gt;0,E112&lt;E111),3,IF(AND(E111&gt;0,E112=0),1,0))*E$86</f>
        <v>0</v>
      </c>
      <c r="F103" s="469">
        <f t="shared" si="32"/>
        <v>0</v>
      </c>
      <c r="G103" s="469">
        <f t="shared" si="32"/>
        <v>0</v>
      </c>
      <c r="H103" s="469">
        <f t="shared" si="32"/>
        <v>0</v>
      </c>
      <c r="I103" s="469">
        <f t="shared" si="32"/>
        <v>0</v>
      </c>
      <c r="J103" s="469">
        <f t="shared" si="32"/>
        <v>0</v>
      </c>
      <c r="K103" s="469">
        <f t="shared" si="32"/>
        <v>0</v>
      </c>
      <c r="L103" s="469">
        <f t="shared" si="32"/>
        <v>0</v>
      </c>
      <c r="M103" s="469">
        <f t="shared" si="32"/>
        <v>0</v>
      </c>
      <c r="N103" s="469">
        <f t="shared" si="32"/>
        <v>0</v>
      </c>
      <c r="O103" s="469">
        <f t="shared" si="32"/>
        <v>0</v>
      </c>
      <c r="P103" s="469">
        <f t="shared" si="32"/>
        <v>0</v>
      </c>
      <c r="Q103" s="469">
        <f t="shared" si="32"/>
        <v>0</v>
      </c>
      <c r="R103" s="469">
        <f t="shared" si="32"/>
        <v>0</v>
      </c>
      <c r="S103" s="469">
        <f t="shared" si="32"/>
        <v>0</v>
      </c>
      <c r="T103" s="469">
        <f t="shared" si="32"/>
        <v>0</v>
      </c>
      <c r="U103" s="469">
        <f t="shared" si="32"/>
        <v>0</v>
      </c>
      <c r="V103" s="469">
        <f t="shared" si="32"/>
        <v>0</v>
      </c>
      <c r="W103" s="469">
        <f t="shared" si="32"/>
        <v>0</v>
      </c>
      <c r="X103" s="469">
        <f t="shared" si="32"/>
        <v>0</v>
      </c>
      <c r="Y103" s="469">
        <f t="shared" si="32"/>
        <v>0</v>
      </c>
      <c r="Z103" s="469">
        <f t="shared" si="32"/>
        <v>0</v>
      </c>
      <c r="AA103" s="469">
        <f t="shared" si="32"/>
        <v>0</v>
      </c>
      <c r="AB103" s="469">
        <f t="shared" si="32"/>
        <v>0</v>
      </c>
      <c r="AC103" s="469">
        <f t="shared" si="32"/>
        <v>0</v>
      </c>
      <c r="AD103" s="469">
        <f t="shared" si="32"/>
        <v>0</v>
      </c>
      <c r="AE103" s="469">
        <f t="shared" si="32"/>
        <v>0</v>
      </c>
      <c r="AF103" s="469">
        <f t="shared" si="32"/>
        <v>0</v>
      </c>
      <c r="AG103" s="469">
        <f t="shared" si="32"/>
        <v>0</v>
      </c>
      <c r="AH103" s="469">
        <f t="shared" si="32"/>
        <v>0</v>
      </c>
    </row>
    <row r="104" spans="2:34" hidden="1" x14ac:dyDescent="0.2">
      <c r="B104" s="471" t="s">
        <v>320</v>
      </c>
      <c r="C104" s="467" t="s">
        <v>321</v>
      </c>
      <c r="D104" s="470">
        <f>IF(AND(D113&gt;0,D113&lt;D112),3,IF(AND(D113=0,D114&gt;0),1,0))*D$86</f>
        <v>0</v>
      </c>
      <c r="E104" s="470">
        <f t="shared" ref="E104:AH104" si="33">IF(AND(E113&gt;0,E113&lt;E112),3,IF(AND(E113=0,E114&gt;0),1,0))*E$86</f>
        <v>0</v>
      </c>
      <c r="F104" s="470">
        <f t="shared" si="33"/>
        <v>0</v>
      </c>
      <c r="G104" s="470">
        <f t="shared" si="33"/>
        <v>0</v>
      </c>
      <c r="H104" s="470">
        <f t="shared" si="33"/>
        <v>0</v>
      </c>
      <c r="I104" s="470">
        <f t="shared" si="33"/>
        <v>0</v>
      </c>
      <c r="J104" s="470">
        <f t="shared" si="33"/>
        <v>0</v>
      </c>
      <c r="K104" s="470">
        <f t="shared" si="33"/>
        <v>0</v>
      </c>
      <c r="L104" s="470">
        <f t="shared" si="33"/>
        <v>0</v>
      </c>
      <c r="M104" s="470">
        <f t="shared" si="33"/>
        <v>0</v>
      </c>
      <c r="N104" s="470">
        <f t="shared" si="33"/>
        <v>0</v>
      </c>
      <c r="O104" s="470">
        <f t="shared" si="33"/>
        <v>0</v>
      </c>
      <c r="P104" s="470">
        <f t="shared" si="33"/>
        <v>0</v>
      </c>
      <c r="Q104" s="470">
        <f t="shared" si="33"/>
        <v>0</v>
      </c>
      <c r="R104" s="470">
        <f t="shared" si="33"/>
        <v>0</v>
      </c>
      <c r="S104" s="470">
        <f t="shared" si="33"/>
        <v>0</v>
      </c>
      <c r="T104" s="470">
        <f t="shared" si="33"/>
        <v>0</v>
      </c>
      <c r="U104" s="470">
        <f t="shared" si="33"/>
        <v>0</v>
      </c>
      <c r="V104" s="470">
        <f t="shared" si="33"/>
        <v>0</v>
      </c>
      <c r="W104" s="470">
        <f t="shared" si="33"/>
        <v>0</v>
      </c>
      <c r="X104" s="470">
        <f t="shared" si="33"/>
        <v>0</v>
      </c>
      <c r="Y104" s="470">
        <f t="shared" si="33"/>
        <v>0</v>
      </c>
      <c r="Z104" s="470">
        <f t="shared" si="33"/>
        <v>0</v>
      </c>
      <c r="AA104" s="470">
        <f t="shared" si="33"/>
        <v>0</v>
      </c>
      <c r="AB104" s="470">
        <f t="shared" si="33"/>
        <v>0</v>
      </c>
      <c r="AC104" s="470">
        <f t="shared" si="33"/>
        <v>0</v>
      </c>
      <c r="AD104" s="470">
        <f t="shared" si="33"/>
        <v>0</v>
      </c>
      <c r="AE104" s="470">
        <f t="shared" si="33"/>
        <v>0</v>
      </c>
      <c r="AF104" s="470">
        <f t="shared" si="33"/>
        <v>0</v>
      </c>
      <c r="AG104" s="470">
        <f t="shared" si="33"/>
        <v>0</v>
      </c>
      <c r="AH104" s="470">
        <f t="shared" si="33"/>
        <v>0</v>
      </c>
    </row>
    <row r="105" spans="2:34" hidden="1" x14ac:dyDescent="0.2">
      <c r="B105" s="466"/>
      <c r="C105" s="467" t="s">
        <v>322</v>
      </c>
      <c r="D105" s="469">
        <f>IF(AND(D114&gt;0,D114&lt;D113),3,IF(AND(D113&gt;0,D114=0),1,0))*D$86</f>
        <v>0</v>
      </c>
      <c r="E105" s="469">
        <f t="shared" ref="E105:AH105" si="34">IF(AND(E114&gt;0,E114&lt;E113),3,IF(AND(E113&gt;0,E114=0),1,0))*E$86</f>
        <v>0</v>
      </c>
      <c r="F105" s="469">
        <f t="shared" si="34"/>
        <v>0</v>
      </c>
      <c r="G105" s="469">
        <f t="shared" si="34"/>
        <v>0</v>
      </c>
      <c r="H105" s="469">
        <f t="shared" si="34"/>
        <v>0</v>
      </c>
      <c r="I105" s="469">
        <f t="shared" si="34"/>
        <v>0</v>
      </c>
      <c r="J105" s="469">
        <f t="shared" si="34"/>
        <v>0</v>
      </c>
      <c r="K105" s="469">
        <f t="shared" si="34"/>
        <v>0</v>
      </c>
      <c r="L105" s="469">
        <f t="shared" si="34"/>
        <v>0</v>
      </c>
      <c r="M105" s="469">
        <f t="shared" si="34"/>
        <v>0</v>
      </c>
      <c r="N105" s="469">
        <f t="shared" si="34"/>
        <v>0</v>
      </c>
      <c r="O105" s="469">
        <f t="shared" si="34"/>
        <v>0</v>
      </c>
      <c r="P105" s="469">
        <f t="shared" si="34"/>
        <v>0</v>
      </c>
      <c r="Q105" s="469">
        <f t="shared" si="34"/>
        <v>0</v>
      </c>
      <c r="R105" s="469">
        <f t="shared" si="34"/>
        <v>0</v>
      </c>
      <c r="S105" s="469">
        <f t="shared" si="34"/>
        <v>0</v>
      </c>
      <c r="T105" s="469">
        <f t="shared" si="34"/>
        <v>0</v>
      </c>
      <c r="U105" s="469">
        <f t="shared" si="34"/>
        <v>0</v>
      </c>
      <c r="V105" s="469">
        <f t="shared" si="34"/>
        <v>0</v>
      </c>
      <c r="W105" s="469">
        <f t="shared" si="34"/>
        <v>0</v>
      </c>
      <c r="X105" s="469">
        <f t="shared" si="34"/>
        <v>0</v>
      </c>
      <c r="Y105" s="469">
        <f t="shared" si="34"/>
        <v>0</v>
      </c>
      <c r="Z105" s="469">
        <f t="shared" si="34"/>
        <v>0</v>
      </c>
      <c r="AA105" s="469">
        <f t="shared" si="34"/>
        <v>0</v>
      </c>
      <c r="AB105" s="469">
        <f t="shared" si="34"/>
        <v>0</v>
      </c>
      <c r="AC105" s="469">
        <f t="shared" si="34"/>
        <v>0</v>
      </c>
      <c r="AD105" s="469">
        <f t="shared" si="34"/>
        <v>0</v>
      </c>
      <c r="AE105" s="469">
        <f t="shared" si="34"/>
        <v>0</v>
      </c>
      <c r="AF105" s="469">
        <f t="shared" si="34"/>
        <v>0</v>
      </c>
      <c r="AG105" s="469">
        <f t="shared" si="34"/>
        <v>0</v>
      </c>
      <c r="AH105" s="469">
        <f t="shared" si="34"/>
        <v>0</v>
      </c>
    </row>
    <row r="106" spans="2:34" hidden="1" x14ac:dyDescent="0.2">
      <c r="B106" s="466"/>
      <c r="C106" s="467" t="s">
        <v>323</v>
      </c>
      <c r="D106" s="470">
        <f>IF(AND(D115&gt;0,D115&lt;D114),3,IF(AND(D115=0,D116&gt;0),1,0))*D$86</f>
        <v>0</v>
      </c>
      <c r="E106" s="470">
        <f t="shared" ref="E106:AH106" si="35">IF(AND(E115&gt;0,E115&lt;E114),3,IF(AND(E115=0,E116&gt;0),1,0))*E$86</f>
        <v>0</v>
      </c>
      <c r="F106" s="470">
        <f t="shared" si="35"/>
        <v>0</v>
      </c>
      <c r="G106" s="470">
        <f t="shared" si="35"/>
        <v>0</v>
      </c>
      <c r="H106" s="470">
        <f t="shared" si="35"/>
        <v>0</v>
      </c>
      <c r="I106" s="470">
        <f t="shared" si="35"/>
        <v>0</v>
      </c>
      <c r="J106" s="470">
        <f t="shared" si="35"/>
        <v>0</v>
      </c>
      <c r="K106" s="470">
        <f t="shared" si="35"/>
        <v>0</v>
      </c>
      <c r="L106" s="470">
        <f t="shared" si="35"/>
        <v>0</v>
      </c>
      <c r="M106" s="470">
        <f t="shared" si="35"/>
        <v>0</v>
      </c>
      <c r="N106" s="470">
        <f t="shared" si="35"/>
        <v>0</v>
      </c>
      <c r="O106" s="470">
        <f t="shared" si="35"/>
        <v>0</v>
      </c>
      <c r="P106" s="470">
        <f t="shared" si="35"/>
        <v>0</v>
      </c>
      <c r="Q106" s="470">
        <f t="shared" si="35"/>
        <v>0</v>
      </c>
      <c r="R106" s="470">
        <f t="shared" si="35"/>
        <v>0</v>
      </c>
      <c r="S106" s="470">
        <f t="shared" si="35"/>
        <v>0</v>
      </c>
      <c r="T106" s="470">
        <f t="shared" si="35"/>
        <v>0</v>
      </c>
      <c r="U106" s="470">
        <f t="shared" si="35"/>
        <v>0</v>
      </c>
      <c r="V106" s="470">
        <f t="shared" si="35"/>
        <v>0</v>
      </c>
      <c r="W106" s="470">
        <f t="shared" si="35"/>
        <v>0</v>
      </c>
      <c r="X106" s="470">
        <f t="shared" si="35"/>
        <v>0</v>
      </c>
      <c r="Y106" s="470">
        <f t="shared" si="35"/>
        <v>0</v>
      </c>
      <c r="Z106" s="470">
        <f t="shared" si="35"/>
        <v>0</v>
      </c>
      <c r="AA106" s="470">
        <f t="shared" si="35"/>
        <v>0</v>
      </c>
      <c r="AB106" s="470">
        <f t="shared" si="35"/>
        <v>0</v>
      </c>
      <c r="AC106" s="470">
        <f t="shared" si="35"/>
        <v>0</v>
      </c>
      <c r="AD106" s="470">
        <f t="shared" si="35"/>
        <v>0</v>
      </c>
      <c r="AE106" s="470">
        <f t="shared" si="35"/>
        <v>0</v>
      </c>
      <c r="AF106" s="470">
        <f t="shared" si="35"/>
        <v>0</v>
      </c>
      <c r="AG106" s="470">
        <f t="shared" si="35"/>
        <v>0</v>
      </c>
      <c r="AH106" s="470">
        <f t="shared" si="35"/>
        <v>0</v>
      </c>
    </row>
    <row r="107" spans="2:34" hidden="1" x14ac:dyDescent="0.2">
      <c r="B107" s="466"/>
      <c r="C107" s="467" t="s">
        <v>324</v>
      </c>
      <c r="D107" s="469">
        <f>IF(AND(D116&gt;0,D116&lt;D115),3,IF(AND(D115&gt;0,D116=0),1,0))*D$86</f>
        <v>0</v>
      </c>
      <c r="E107" s="469">
        <f t="shared" ref="E107:AH107" si="36">IF(AND(E116&gt;0,E116&lt;E115),3,IF(AND(E115&gt;0,E116=0),1,0))*E$86</f>
        <v>0</v>
      </c>
      <c r="F107" s="469">
        <f t="shared" si="36"/>
        <v>0</v>
      </c>
      <c r="G107" s="469">
        <f t="shared" si="36"/>
        <v>0</v>
      </c>
      <c r="H107" s="469">
        <f t="shared" si="36"/>
        <v>0</v>
      </c>
      <c r="I107" s="469">
        <f t="shared" si="36"/>
        <v>0</v>
      </c>
      <c r="J107" s="469">
        <f t="shared" si="36"/>
        <v>0</v>
      </c>
      <c r="K107" s="469">
        <f t="shared" si="36"/>
        <v>0</v>
      </c>
      <c r="L107" s="469">
        <f t="shared" si="36"/>
        <v>0</v>
      </c>
      <c r="M107" s="469">
        <f t="shared" si="36"/>
        <v>0</v>
      </c>
      <c r="N107" s="469">
        <f t="shared" si="36"/>
        <v>0</v>
      </c>
      <c r="O107" s="469">
        <f t="shared" si="36"/>
        <v>0</v>
      </c>
      <c r="P107" s="469">
        <f t="shared" si="36"/>
        <v>0</v>
      </c>
      <c r="Q107" s="469">
        <f t="shared" si="36"/>
        <v>0</v>
      </c>
      <c r="R107" s="469">
        <f t="shared" si="36"/>
        <v>0</v>
      </c>
      <c r="S107" s="469">
        <f t="shared" si="36"/>
        <v>0</v>
      </c>
      <c r="T107" s="469">
        <f t="shared" si="36"/>
        <v>0</v>
      </c>
      <c r="U107" s="469">
        <f t="shared" si="36"/>
        <v>0</v>
      </c>
      <c r="V107" s="469">
        <f t="shared" si="36"/>
        <v>0</v>
      </c>
      <c r="W107" s="469">
        <f t="shared" si="36"/>
        <v>0</v>
      </c>
      <c r="X107" s="469">
        <f t="shared" si="36"/>
        <v>0</v>
      </c>
      <c r="Y107" s="469">
        <f t="shared" si="36"/>
        <v>0</v>
      </c>
      <c r="Z107" s="469">
        <f t="shared" si="36"/>
        <v>0</v>
      </c>
      <c r="AA107" s="469">
        <f t="shared" si="36"/>
        <v>0</v>
      </c>
      <c r="AB107" s="469">
        <f t="shared" si="36"/>
        <v>0</v>
      </c>
      <c r="AC107" s="469">
        <f t="shared" si="36"/>
        <v>0</v>
      </c>
      <c r="AD107" s="469">
        <f t="shared" si="36"/>
        <v>0</v>
      </c>
      <c r="AE107" s="469">
        <f t="shared" si="36"/>
        <v>0</v>
      </c>
      <c r="AF107" s="469">
        <f t="shared" si="36"/>
        <v>0</v>
      </c>
      <c r="AG107" s="469">
        <f t="shared" si="36"/>
        <v>0</v>
      </c>
      <c r="AH107" s="469">
        <f t="shared" si="36"/>
        <v>0</v>
      </c>
    </row>
    <row r="108" spans="2:34" hidden="1" x14ac:dyDescent="0.2"/>
    <row r="109" spans="2:34" hidden="1" x14ac:dyDescent="0.2">
      <c r="B109"/>
      <c r="C109" s="472" t="s">
        <v>316</v>
      </c>
      <c r="D109" s="473">
        <f>ROUND(D5*24,2)</f>
        <v>0</v>
      </c>
      <c r="E109" s="473">
        <f t="shared" ref="E109:AH116" si="37">ROUND(E5*24,2)</f>
        <v>0</v>
      </c>
      <c r="F109" s="473">
        <f t="shared" si="37"/>
        <v>0</v>
      </c>
      <c r="G109" s="473">
        <f t="shared" si="37"/>
        <v>0</v>
      </c>
      <c r="H109" s="473">
        <f t="shared" si="37"/>
        <v>0</v>
      </c>
      <c r="I109" s="473">
        <f t="shared" si="37"/>
        <v>0</v>
      </c>
      <c r="J109" s="473">
        <f t="shared" si="37"/>
        <v>0</v>
      </c>
      <c r="K109" s="473">
        <f t="shared" si="37"/>
        <v>0</v>
      </c>
      <c r="L109" s="473">
        <f t="shared" si="37"/>
        <v>0</v>
      </c>
      <c r="M109" s="473">
        <f t="shared" si="37"/>
        <v>0</v>
      </c>
      <c r="N109" s="473">
        <f t="shared" si="37"/>
        <v>0</v>
      </c>
      <c r="O109" s="473">
        <f t="shared" si="37"/>
        <v>0</v>
      </c>
      <c r="P109" s="473">
        <f t="shared" si="37"/>
        <v>0</v>
      </c>
      <c r="Q109" s="473">
        <f t="shared" si="37"/>
        <v>0</v>
      </c>
      <c r="R109" s="473">
        <f t="shared" si="37"/>
        <v>0</v>
      </c>
      <c r="S109" s="473">
        <f t="shared" si="37"/>
        <v>0</v>
      </c>
      <c r="T109" s="473">
        <f t="shared" si="37"/>
        <v>0</v>
      </c>
      <c r="U109" s="473">
        <f t="shared" si="37"/>
        <v>0</v>
      </c>
      <c r="V109" s="473">
        <f t="shared" si="37"/>
        <v>0</v>
      </c>
      <c r="W109" s="473">
        <f t="shared" si="37"/>
        <v>0</v>
      </c>
      <c r="X109" s="473">
        <f t="shared" si="37"/>
        <v>0</v>
      </c>
      <c r="Y109" s="473">
        <f t="shared" si="37"/>
        <v>0</v>
      </c>
      <c r="Z109" s="473">
        <f t="shared" si="37"/>
        <v>0</v>
      </c>
      <c r="AA109" s="473">
        <f t="shared" si="37"/>
        <v>0</v>
      </c>
      <c r="AB109" s="473">
        <f t="shared" si="37"/>
        <v>0</v>
      </c>
      <c r="AC109" s="473">
        <f t="shared" si="37"/>
        <v>0</v>
      </c>
      <c r="AD109" s="473">
        <f t="shared" si="37"/>
        <v>0</v>
      </c>
      <c r="AE109" s="473">
        <f t="shared" si="37"/>
        <v>0</v>
      </c>
      <c r="AF109" s="473">
        <f t="shared" si="37"/>
        <v>0</v>
      </c>
      <c r="AG109" s="473">
        <f t="shared" si="37"/>
        <v>0</v>
      </c>
      <c r="AH109" s="474">
        <f t="shared" si="37"/>
        <v>0</v>
      </c>
    </row>
    <row r="110" spans="2:34" hidden="1" x14ac:dyDescent="0.2">
      <c r="C110" s="475" t="s">
        <v>317</v>
      </c>
      <c r="D110" s="476">
        <f t="shared" ref="D110:S116" si="38">ROUND(D6*24,2)</f>
        <v>0</v>
      </c>
      <c r="E110" s="476">
        <f t="shared" si="38"/>
        <v>0</v>
      </c>
      <c r="F110" s="476">
        <f t="shared" si="38"/>
        <v>0</v>
      </c>
      <c r="G110" s="476">
        <f t="shared" si="38"/>
        <v>0</v>
      </c>
      <c r="H110" s="476">
        <f t="shared" si="38"/>
        <v>0</v>
      </c>
      <c r="I110" s="476">
        <f t="shared" si="38"/>
        <v>0</v>
      </c>
      <c r="J110" s="476">
        <f t="shared" si="38"/>
        <v>0</v>
      </c>
      <c r="K110" s="476">
        <f t="shared" si="38"/>
        <v>0</v>
      </c>
      <c r="L110" s="476">
        <f t="shared" si="38"/>
        <v>0</v>
      </c>
      <c r="M110" s="476">
        <f t="shared" si="38"/>
        <v>0</v>
      </c>
      <c r="N110" s="476">
        <f t="shared" si="38"/>
        <v>0</v>
      </c>
      <c r="O110" s="476">
        <f t="shared" si="38"/>
        <v>0</v>
      </c>
      <c r="P110" s="476">
        <f t="shared" si="38"/>
        <v>0</v>
      </c>
      <c r="Q110" s="476">
        <f t="shared" si="38"/>
        <v>0</v>
      </c>
      <c r="R110" s="476">
        <f t="shared" si="38"/>
        <v>0</v>
      </c>
      <c r="S110" s="476">
        <f t="shared" si="38"/>
        <v>0</v>
      </c>
      <c r="T110" s="476">
        <f t="shared" si="37"/>
        <v>0</v>
      </c>
      <c r="U110" s="476">
        <f t="shared" si="37"/>
        <v>0</v>
      </c>
      <c r="V110" s="476">
        <f t="shared" si="37"/>
        <v>0</v>
      </c>
      <c r="W110" s="476">
        <f t="shared" si="37"/>
        <v>0</v>
      </c>
      <c r="X110" s="476">
        <f t="shared" si="37"/>
        <v>0</v>
      </c>
      <c r="Y110" s="476">
        <f t="shared" si="37"/>
        <v>0</v>
      </c>
      <c r="Z110" s="476">
        <f t="shared" si="37"/>
        <v>0</v>
      </c>
      <c r="AA110" s="476">
        <f t="shared" si="37"/>
        <v>0</v>
      </c>
      <c r="AB110" s="476">
        <f t="shared" si="37"/>
        <v>0</v>
      </c>
      <c r="AC110" s="476">
        <f t="shared" si="37"/>
        <v>0</v>
      </c>
      <c r="AD110" s="476">
        <f t="shared" si="37"/>
        <v>0</v>
      </c>
      <c r="AE110" s="476">
        <f t="shared" si="37"/>
        <v>0</v>
      </c>
      <c r="AF110" s="476">
        <f t="shared" si="37"/>
        <v>0</v>
      </c>
      <c r="AG110" s="476">
        <f t="shared" si="37"/>
        <v>0</v>
      </c>
      <c r="AH110" s="477">
        <f t="shared" si="37"/>
        <v>0</v>
      </c>
    </row>
    <row r="111" spans="2:34" hidden="1" x14ac:dyDescent="0.2">
      <c r="B111" s="23" t="s">
        <v>325</v>
      </c>
      <c r="C111" s="475" t="s">
        <v>318</v>
      </c>
      <c r="D111" s="476">
        <f t="shared" si="38"/>
        <v>0</v>
      </c>
      <c r="E111" s="476">
        <f t="shared" si="37"/>
        <v>0</v>
      </c>
      <c r="F111" s="476">
        <f t="shared" si="37"/>
        <v>0</v>
      </c>
      <c r="G111" s="476">
        <f t="shared" si="37"/>
        <v>0</v>
      </c>
      <c r="H111" s="476">
        <f t="shared" si="37"/>
        <v>0</v>
      </c>
      <c r="I111" s="476">
        <f t="shared" si="37"/>
        <v>0</v>
      </c>
      <c r="J111" s="476">
        <f t="shared" si="37"/>
        <v>0</v>
      </c>
      <c r="K111" s="476">
        <f t="shared" si="37"/>
        <v>0</v>
      </c>
      <c r="L111" s="476">
        <f t="shared" si="37"/>
        <v>0</v>
      </c>
      <c r="M111" s="476">
        <f t="shared" si="37"/>
        <v>0</v>
      </c>
      <c r="N111" s="476">
        <f t="shared" si="37"/>
        <v>0</v>
      </c>
      <c r="O111" s="476">
        <f t="shared" si="37"/>
        <v>0</v>
      </c>
      <c r="P111" s="476">
        <f t="shared" si="37"/>
        <v>0</v>
      </c>
      <c r="Q111" s="476">
        <f t="shared" si="37"/>
        <v>0</v>
      </c>
      <c r="R111" s="476">
        <f t="shared" si="37"/>
        <v>0</v>
      </c>
      <c r="S111" s="476">
        <f t="shared" si="37"/>
        <v>0</v>
      </c>
      <c r="T111" s="476">
        <f t="shared" si="37"/>
        <v>0</v>
      </c>
      <c r="U111" s="476">
        <f t="shared" si="37"/>
        <v>0</v>
      </c>
      <c r="V111" s="476">
        <f t="shared" si="37"/>
        <v>0</v>
      </c>
      <c r="W111" s="476">
        <f t="shared" si="37"/>
        <v>0</v>
      </c>
      <c r="X111" s="476">
        <f t="shared" si="37"/>
        <v>0</v>
      </c>
      <c r="Y111" s="476">
        <f t="shared" si="37"/>
        <v>0</v>
      </c>
      <c r="Z111" s="476">
        <f t="shared" si="37"/>
        <v>0</v>
      </c>
      <c r="AA111" s="476">
        <f t="shared" si="37"/>
        <v>0</v>
      </c>
      <c r="AB111" s="476">
        <f t="shared" si="37"/>
        <v>0</v>
      </c>
      <c r="AC111" s="476">
        <f t="shared" si="37"/>
        <v>0</v>
      </c>
      <c r="AD111" s="476">
        <f t="shared" si="37"/>
        <v>0</v>
      </c>
      <c r="AE111" s="476">
        <f t="shared" si="37"/>
        <v>0</v>
      </c>
      <c r="AF111" s="476">
        <f t="shared" si="37"/>
        <v>0</v>
      </c>
      <c r="AG111" s="476">
        <f t="shared" si="37"/>
        <v>0</v>
      </c>
      <c r="AH111" s="477">
        <f t="shared" si="37"/>
        <v>0</v>
      </c>
    </row>
    <row r="112" spans="2:34" hidden="1" x14ac:dyDescent="0.2">
      <c r="C112" s="475" t="s">
        <v>319</v>
      </c>
      <c r="D112" s="476">
        <f t="shared" si="38"/>
        <v>0</v>
      </c>
      <c r="E112" s="476">
        <f t="shared" si="37"/>
        <v>0</v>
      </c>
      <c r="F112" s="476">
        <f t="shared" si="37"/>
        <v>0</v>
      </c>
      <c r="G112" s="476">
        <f t="shared" si="37"/>
        <v>0</v>
      </c>
      <c r="H112" s="476">
        <f t="shared" si="37"/>
        <v>0</v>
      </c>
      <c r="I112" s="476">
        <f t="shared" si="37"/>
        <v>0</v>
      </c>
      <c r="J112" s="476">
        <f t="shared" si="37"/>
        <v>0</v>
      </c>
      <c r="K112" s="476">
        <f t="shared" si="37"/>
        <v>0</v>
      </c>
      <c r="L112" s="476">
        <f t="shared" si="37"/>
        <v>0</v>
      </c>
      <c r="M112" s="476">
        <f t="shared" si="37"/>
        <v>0</v>
      </c>
      <c r="N112" s="476">
        <f t="shared" si="37"/>
        <v>0</v>
      </c>
      <c r="O112" s="476">
        <f t="shared" si="37"/>
        <v>0</v>
      </c>
      <c r="P112" s="476">
        <f t="shared" si="37"/>
        <v>0</v>
      </c>
      <c r="Q112" s="476">
        <f t="shared" si="37"/>
        <v>0</v>
      </c>
      <c r="R112" s="476">
        <f t="shared" si="37"/>
        <v>0</v>
      </c>
      <c r="S112" s="476">
        <f t="shared" si="37"/>
        <v>0</v>
      </c>
      <c r="T112" s="476">
        <f t="shared" si="37"/>
        <v>0</v>
      </c>
      <c r="U112" s="476">
        <f t="shared" si="37"/>
        <v>0</v>
      </c>
      <c r="V112" s="476">
        <f t="shared" si="37"/>
        <v>0</v>
      </c>
      <c r="W112" s="476">
        <f t="shared" si="37"/>
        <v>0</v>
      </c>
      <c r="X112" s="476">
        <f t="shared" si="37"/>
        <v>0</v>
      </c>
      <c r="Y112" s="476">
        <f t="shared" si="37"/>
        <v>0</v>
      </c>
      <c r="Z112" s="476">
        <f t="shared" si="37"/>
        <v>0</v>
      </c>
      <c r="AA112" s="476">
        <f t="shared" si="37"/>
        <v>0</v>
      </c>
      <c r="AB112" s="476">
        <f t="shared" si="37"/>
        <v>0</v>
      </c>
      <c r="AC112" s="476">
        <f t="shared" si="37"/>
        <v>0</v>
      </c>
      <c r="AD112" s="476">
        <f t="shared" si="37"/>
        <v>0</v>
      </c>
      <c r="AE112" s="476">
        <f t="shared" si="37"/>
        <v>0</v>
      </c>
      <c r="AF112" s="476">
        <f t="shared" si="37"/>
        <v>0</v>
      </c>
      <c r="AG112" s="476">
        <f t="shared" si="37"/>
        <v>0</v>
      </c>
      <c r="AH112" s="477">
        <f t="shared" si="37"/>
        <v>0</v>
      </c>
    </row>
    <row r="113" spans="2:34" hidden="1" x14ac:dyDescent="0.2">
      <c r="C113" s="475" t="s">
        <v>321</v>
      </c>
      <c r="D113" s="476">
        <f t="shared" si="38"/>
        <v>0</v>
      </c>
      <c r="E113" s="476">
        <f t="shared" si="37"/>
        <v>0</v>
      </c>
      <c r="F113" s="476">
        <f t="shared" si="37"/>
        <v>0</v>
      </c>
      <c r="G113" s="476">
        <f t="shared" si="37"/>
        <v>0</v>
      </c>
      <c r="H113" s="476">
        <f t="shared" si="37"/>
        <v>0</v>
      </c>
      <c r="I113" s="476">
        <f t="shared" si="37"/>
        <v>0</v>
      </c>
      <c r="J113" s="476">
        <f t="shared" si="37"/>
        <v>0</v>
      </c>
      <c r="K113" s="476">
        <f t="shared" si="37"/>
        <v>0</v>
      </c>
      <c r="L113" s="476">
        <f t="shared" si="37"/>
        <v>0</v>
      </c>
      <c r="M113" s="476">
        <f t="shared" si="37"/>
        <v>0</v>
      </c>
      <c r="N113" s="476">
        <f t="shared" si="37"/>
        <v>0</v>
      </c>
      <c r="O113" s="476">
        <f t="shared" si="37"/>
        <v>0</v>
      </c>
      <c r="P113" s="476">
        <f t="shared" si="37"/>
        <v>0</v>
      </c>
      <c r="Q113" s="476">
        <f t="shared" si="37"/>
        <v>0</v>
      </c>
      <c r="R113" s="476">
        <f t="shared" si="37"/>
        <v>0</v>
      </c>
      <c r="S113" s="476">
        <f t="shared" si="37"/>
        <v>0</v>
      </c>
      <c r="T113" s="476">
        <f t="shared" si="37"/>
        <v>0</v>
      </c>
      <c r="U113" s="476">
        <f t="shared" si="37"/>
        <v>0</v>
      </c>
      <c r="V113" s="476">
        <f t="shared" si="37"/>
        <v>0</v>
      </c>
      <c r="W113" s="476">
        <f t="shared" si="37"/>
        <v>0</v>
      </c>
      <c r="X113" s="476">
        <f t="shared" si="37"/>
        <v>0</v>
      </c>
      <c r="Y113" s="476">
        <f t="shared" si="37"/>
        <v>0</v>
      </c>
      <c r="Z113" s="476">
        <f t="shared" si="37"/>
        <v>0</v>
      </c>
      <c r="AA113" s="476">
        <f t="shared" si="37"/>
        <v>0</v>
      </c>
      <c r="AB113" s="476">
        <f t="shared" si="37"/>
        <v>0</v>
      </c>
      <c r="AC113" s="476">
        <f t="shared" si="37"/>
        <v>0</v>
      </c>
      <c r="AD113" s="476">
        <f t="shared" si="37"/>
        <v>0</v>
      </c>
      <c r="AE113" s="476">
        <f t="shared" si="37"/>
        <v>0</v>
      </c>
      <c r="AF113" s="476">
        <f t="shared" si="37"/>
        <v>0</v>
      </c>
      <c r="AG113" s="476">
        <f t="shared" si="37"/>
        <v>0</v>
      </c>
      <c r="AH113" s="477">
        <f t="shared" si="37"/>
        <v>0</v>
      </c>
    </row>
    <row r="114" spans="2:34" hidden="1" x14ac:dyDescent="0.2">
      <c r="C114" s="475" t="s">
        <v>322</v>
      </c>
      <c r="D114" s="476">
        <f t="shared" si="38"/>
        <v>0</v>
      </c>
      <c r="E114" s="476">
        <f t="shared" si="37"/>
        <v>0</v>
      </c>
      <c r="F114" s="476">
        <f t="shared" si="37"/>
        <v>0</v>
      </c>
      <c r="G114" s="476">
        <f t="shared" si="37"/>
        <v>0</v>
      </c>
      <c r="H114" s="476">
        <f t="shared" si="37"/>
        <v>0</v>
      </c>
      <c r="I114" s="476">
        <f t="shared" si="37"/>
        <v>0</v>
      </c>
      <c r="J114" s="476">
        <f t="shared" si="37"/>
        <v>0</v>
      </c>
      <c r="K114" s="476">
        <f t="shared" si="37"/>
        <v>0</v>
      </c>
      <c r="L114" s="476">
        <f t="shared" si="37"/>
        <v>0</v>
      </c>
      <c r="M114" s="476">
        <f t="shared" si="37"/>
        <v>0</v>
      </c>
      <c r="N114" s="476">
        <f t="shared" si="37"/>
        <v>0</v>
      </c>
      <c r="O114" s="476">
        <f t="shared" si="37"/>
        <v>0</v>
      </c>
      <c r="P114" s="476">
        <f t="shared" si="37"/>
        <v>0</v>
      </c>
      <c r="Q114" s="476">
        <f t="shared" si="37"/>
        <v>0</v>
      </c>
      <c r="R114" s="476">
        <f t="shared" si="37"/>
        <v>0</v>
      </c>
      <c r="S114" s="476">
        <f t="shared" si="37"/>
        <v>0</v>
      </c>
      <c r="T114" s="476">
        <f t="shared" si="37"/>
        <v>0</v>
      </c>
      <c r="U114" s="476">
        <f t="shared" si="37"/>
        <v>0</v>
      </c>
      <c r="V114" s="476">
        <f t="shared" si="37"/>
        <v>0</v>
      </c>
      <c r="W114" s="476">
        <f t="shared" si="37"/>
        <v>0</v>
      </c>
      <c r="X114" s="476">
        <f t="shared" si="37"/>
        <v>0</v>
      </c>
      <c r="Y114" s="476">
        <f t="shared" si="37"/>
        <v>0</v>
      </c>
      <c r="Z114" s="476">
        <f t="shared" si="37"/>
        <v>0</v>
      </c>
      <c r="AA114" s="476">
        <f t="shared" si="37"/>
        <v>0</v>
      </c>
      <c r="AB114" s="476">
        <f t="shared" si="37"/>
        <v>0</v>
      </c>
      <c r="AC114" s="476">
        <f t="shared" si="37"/>
        <v>0</v>
      </c>
      <c r="AD114" s="476">
        <f t="shared" si="37"/>
        <v>0</v>
      </c>
      <c r="AE114" s="476">
        <f t="shared" si="37"/>
        <v>0</v>
      </c>
      <c r="AF114" s="476">
        <f t="shared" si="37"/>
        <v>0</v>
      </c>
      <c r="AG114" s="476">
        <f t="shared" si="37"/>
        <v>0</v>
      </c>
      <c r="AH114" s="477">
        <f t="shared" si="37"/>
        <v>0</v>
      </c>
    </row>
    <row r="115" spans="2:34" hidden="1" x14ac:dyDescent="0.2">
      <c r="C115" s="475" t="s">
        <v>323</v>
      </c>
      <c r="D115" s="476">
        <f t="shared" si="38"/>
        <v>0</v>
      </c>
      <c r="E115" s="476">
        <f t="shared" si="37"/>
        <v>0</v>
      </c>
      <c r="F115" s="476">
        <f t="shared" si="37"/>
        <v>0</v>
      </c>
      <c r="G115" s="476">
        <f t="shared" si="37"/>
        <v>0</v>
      </c>
      <c r="H115" s="476">
        <f t="shared" si="37"/>
        <v>0</v>
      </c>
      <c r="I115" s="476">
        <f t="shared" si="37"/>
        <v>0</v>
      </c>
      <c r="J115" s="476">
        <f t="shared" si="37"/>
        <v>0</v>
      </c>
      <c r="K115" s="476">
        <f t="shared" si="37"/>
        <v>0</v>
      </c>
      <c r="L115" s="476">
        <f t="shared" si="37"/>
        <v>0</v>
      </c>
      <c r="M115" s="476">
        <f t="shared" si="37"/>
        <v>0</v>
      </c>
      <c r="N115" s="476">
        <f t="shared" si="37"/>
        <v>0</v>
      </c>
      <c r="O115" s="476">
        <f t="shared" si="37"/>
        <v>0</v>
      </c>
      <c r="P115" s="476">
        <f t="shared" si="37"/>
        <v>0</v>
      </c>
      <c r="Q115" s="476">
        <f t="shared" si="37"/>
        <v>0</v>
      </c>
      <c r="R115" s="476">
        <f t="shared" si="37"/>
        <v>0</v>
      </c>
      <c r="S115" s="476">
        <f t="shared" si="37"/>
        <v>0</v>
      </c>
      <c r="T115" s="476">
        <f t="shared" si="37"/>
        <v>0</v>
      </c>
      <c r="U115" s="476">
        <f t="shared" si="37"/>
        <v>0</v>
      </c>
      <c r="V115" s="476">
        <f t="shared" si="37"/>
        <v>0</v>
      </c>
      <c r="W115" s="476">
        <f t="shared" si="37"/>
        <v>0</v>
      </c>
      <c r="X115" s="476">
        <f t="shared" si="37"/>
        <v>0</v>
      </c>
      <c r="Y115" s="476">
        <f t="shared" si="37"/>
        <v>0</v>
      </c>
      <c r="Z115" s="476">
        <f t="shared" si="37"/>
        <v>0</v>
      </c>
      <c r="AA115" s="476">
        <f t="shared" si="37"/>
        <v>0</v>
      </c>
      <c r="AB115" s="476">
        <f t="shared" si="37"/>
        <v>0</v>
      </c>
      <c r="AC115" s="476">
        <f t="shared" si="37"/>
        <v>0</v>
      </c>
      <c r="AD115" s="476">
        <f t="shared" si="37"/>
        <v>0</v>
      </c>
      <c r="AE115" s="476">
        <f t="shared" si="37"/>
        <v>0</v>
      </c>
      <c r="AF115" s="476">
        <f t="shared" si="37"/>
        <v>0</v>
      </c>
      <c r="AG115" s="476">
        <f t="shared" si="37"/>
        <v>0</v>
      </c>
      <c r="AH115" s="477">
        <f t="shared" si="37"/>
        <v>0</v>
      </c>
    </row>
    <row r="116" spans="2:34" hidden="1" x14ac:dyDescent="0.2">
      <c r="C116" s="478" t="s">
        <v>324</v>
      </c>
      <c r="D116" s="479">
        <f t="shared" si="38"/>
        <v>0</v>
      </c>
      <c r="E116" s="479">
        <f t="shared" si="37"/>
        <v>0</v>
      </c>
      <c r="F116" s="479">
        <f t="shared" si="37"/>
        <v>0</v>
      </c>
      <c r="G116" s="479">
        <f t="shared" si="37"/>
        <v>0</v>
      </c>
      <c r="H116" s="479">
        <f t="shared" si="37"/>
        <v>0</v>
      </c>
      <c r="I116" s="479">
        <f t="shared" si="37"/>
        <v>0</v>
      </c>
      <c r="J116" s="479">
        <f t="shared" si="37"/>
        <v>0</v>
      </c>
      <c r="K116" s="479">
        <f t="shared" si="37"/>
        <v>0</v>
      </c>
      <c r="L116" s="479">
        <f t="shared" si="37"/>
        <v>0</v>
      </c>
      <c r="M116" s="479">
        <f t="shared" si="37"/>
        <v>0</v>
      </c>
      <c r="N116" s="479">
        <f t="shared" si="37"/>
        <v>0</v>
      </c>
      <c r="O116" s="479">
        <f t="shared" si="37"/>
        <v>0</v>
      </c>
      <c r="P116" s="479">
        <f t="shared" si="37"/>
        <v>0</v>
      </c>
      <c r="Q116" s="479">
        <f t="shared" si="37"/>
        <v>0</v>
      </c>
      <c r="R116" s="479">
        <f t="shared" si="37"/>
        <v>0</v>
      </c>
      <c r="S116" s="479">
        <f t="shared" si="37"/>
        <v>0</v>
      </c>
      <c r="T116" s="479">
        <f t="shared" si="37"/>
        <v>0</v>
      </c>
      <c r="U116" s="479">
        <f t="shared" si="37"/>
        <v>0</v>
      </c>
      <c r="V116" s="479">
        <f t="shared" si="37"/>
        <v>0</v>
      </c>
      <c r="W116" s="479">
        <f t="shared" si="37"/>
        <v>0</v>
      </c>
      <c r="X116" s="479">
        <f t="shared" si="37"/>
        <v>0</v>
      </c>
      <c r="Y116" s="479">
        <f t="shared" si="37"/>
        <v>0</v>
      </c>
      <c r="Z116" s="479">
        <f t="shared" si="37"/>
        <v>0</v>
      </c>
      <c r="AA116" s="479">
        <f t="shared" si="37"/>
        <v>0</v>
      </c>
      <c r="AB116" s="479">
        <f t="shared" si="37"/>
        <v>0</v>
      </c>
      <c r="AC116" s="479">
        <f t="shared" si="37"/>
        <v>0</v>
      </c>
      <c r="AD116" s="479">
        <f t="shared" si="37"/>
        <v>0</v>
      </c>
      <c r="AE116" s="479">
        <f t="shared" si="37"/>
        <v>0</v>
      </c>
      <c r="AF116" s="479">
        <f t="shared" si="37"/>
        <v>0</v>
      </c>
      <c r="AG116" s="479">
        <f t="shared" si="37"/>
        <v>0</v>
      </c>
      <c r="AH116" s="480">
        <f t="shared" si="37"/>
        <v>0</v>
      </c>
    </row>
    <row r="117" spans="2:34" hidden="1" x14ac:dyDescent="0.2">
      <c r="B117" s="1"/>
    </row>
    <row r="118" spans="2:34" hidden="1" x14ac:dyDescent="0.2">
      <c r="B118" s="481" t="s">
        <v>326</v>
      </c>
      <c r="C118" s="482" t="s">
        <v>327</v>
      </c>
      <c r="D118" s="476">
        <f>IF(OR(D109="",D110=""),0,D110-D109)</f>
        <v>0</v>
      </c>
      <c r="E118" s="476">
        <f t="shared" ref="E118:T118" si="39">IF(OR(E109="",E110=""),0,E110-E109)</f>
        <v>0</v>
      </c>
      <c r="F118" s="476">
        <f t="shared" si="39"/>
        <v>0</v>
      </c>
      <c r="G118" s="476">
        <f t="shared" si="39"/>
        <v>0</v>
      </c>
      <c r="H118" s="476">
        <f t="shared" si="39"/>
        <v>0</v>
      </c>
      <c r="I118" s="476">
        <f t="shared" si="39"/>
        <v>0</v>
      </c>
      <c r="J118" s="476">
        <f t="shared" si="39"/>
        <v>0</v>
      </c>
      <c r="K118" s="476">
        <f t="shared" si="39"/>
        <v>0</v>
      </c>
      <c r="L118" s="476">
        <f t="shared" si="39"/>
        <v>0</v>
      </c>
      <c r="M118" s="476">
        <f t="shared" si="39"/>
        <v>0</v>
      </c>
      <c r="N118" s="476">
        <f t="shared" si="39"/>
        <v>0</v>
      </c>
      <c r="O118" s="476">
        <f t="shared" si="39"/>
        <v>0</v>
      </c>
      <c r="P118" s="476">
        <f t="shared" si="39"/>
        <v>0</v>
      </c>
      <c r="Q118" s="476">
        <f t="shared" si="39"/>
        <v>0</v>
      </c>
      <c r="R118" s="476">
        <f t="shared" si="39"/>
        <v>0</v>
      </c>
      <c r="S118" s="476">
        <f t="shared" si="39"/>
        <v>0</v>
      </c>
      <c r="T118" s="476">
        <f t="shared" si="39"/>
        <v>0</v>
      </c>
      <c r="U118" s="476">
        <f>IF(OR(U109="",U110=""),0,U110-U109)</f>
        <v>0</v>
      </c>
      <c r="V118" s="476">
        <f t="shared" ref="V118:AH118" si="40">IF(OR(V109="",V110=""),0,V110-V109)</f>
        <v>0</v>
      </c>
      <c r="W118" s="476">
        <f t="shared" si="40"/>
        <v>0</v>
      </c>
      <c r="X118" s="476">
        <f t="shared" si="40"/>
        <v>0</v>
      </c>
      <c r="Y118" s="476">
        <f t="shared" si="40"/>
        <v>0</v>
      </c>
      <c r="Z118" s="476">
        <f t="shared" si="40"/>
        <v>0</v>
      </c>
      <c r="AA118" s="476">
        <f t="shared" si="40"/>
        <v>0</v>
      </c>
      <c r="AB118" s="476">
        <f t="shared" si="40"/>
        <v>0</v>
      </c>
      <c r="AC118" s="476">
        <f t="shared" si="40"/>
        <v>0</v>
      </c>
      <c r="AD118" s="476">
        <f t="shared" si="40"/>
        <v>0</v>
      </c>
      <c r="AE118" s="476">
        <f t="shared" si="40"/>
        <v>0</v>
      </c>
      <c r="AF118" s="476">
        <f t="shared" si="40"/>
        <v>0</v>
      </c>
      <c r="AG118" s="476">
        <f t="shared" si="40"/>
        <v>0</v>
      </c>
      <c r="AH118" s="476">
        <f t="shared" si="40"/>
        <v>0</v>
      </c>
    </row>
    <row r="119" spans="2:34" hidden="1" x14ac:dyDescent="0.2">
      <c r="B119" s="483"/>
      <c r="C119" s="482" t="s">
        <v>328</v>
      </c>
      <c r="D119" s="476">
        <f>IF(OR(D111="",D112=""),0,D112-D111)</f>
        <v>0</v>
      </c>
      <c r="E119" s="476">
        <f t="shared" ref="E119:T119" si="41">IF(OR(E111="",E112=""),0,E112-E111)</f>
        <v>0</v>
      </c>
      <c r="F119" s="476">
        <f t="shared" si="41"/>
        <v>0</v>
      </c>
      <c r="G119" s="476">
        <f t="shared" si="41"/>
        <v>0</v>
      </c>
      <c r="H119" s="476">
        <f t="shared" si="41"/>
        <v>0</v>
      </c>
      <c r="I119" s="476">
        <f t="shared" si="41"/>
        <v>0</v>
      </c>
      <c r="J119" s="476">
        <f t="shared" si="41"/>
        <v>0</v>
      </c>
      <c r="K119" s="476">
        <f t="shared" si="41"/>
        <v>0</v>
      </c>
      <c r="L119" s="476">
        <f t="shared" si="41"/>
        <v>0</v>
      </c>
      <c r="M119" s="476">
        <f t="shared" si="41"/>
        <v>0</v>
      </c>
      <c r="N119" s="476">
        <f t="shared" si="41"/>
        <v>0</v>
      </c>
      <c r="O119" s="476">
        <f t="shared" si="41"/>
        <v>0</v>
      </c>
      <c r="P119" s="476">
        <f t="shared" si="41"/>
        <v>0</v>
      </c>
      <c r="Q119" s="476">
        <f t="shared" si="41"/>
        <v>0</v>
      </c>
      <c r="R119" s="476">
        <f t="shared" si="41"/>
        <v>0</v>
      </c>
      <c r="S119" s="476">
        <f t="shared" si="41"/>
        <v>0</v>
      </c>
      <c r="T119" s="476">
        <f t="shared" si="41"/>
        <v>0</v>
      </c>
      <c r="U119" s="476">
        <f>IF(OR(U111="",U112=""),0,U112-U111)</f>
        <v>0</v>
      </c>
      <c r="V119" s="476">
        <f t="shared" ref="V119:AH119" si="42">IF(OR(V111="",V112=""),0,V112-V111)</f>
        <v>0</v>
      </c>
      <c r="W119" s="476">
        <f t="shared" si="42"/>
        <v>0</v>
      </c>
      <c r="X119" s="476">
        <f t="shared" si="42"/>
        <v>0</v>
      </c>
      <c r="Y119" s="476">
        <f t="shared" si="42"/>
        <v>0</v>
      </c>
      <c r="Z119" s="476">
        <f t="shared" si="42"/>
        <v>0</v>
      </c>
      <c r="AA119" s="476">
        <f t="shared" si="42"/>
        <v>0</v>
      </c>
      <c r="AB119" s="476">
        <f t="shared" si="42"/>
        <v>0</v>
      </c>
      <c r="AC119" s="476">
        <f t="shared" si="42"/>
        <v>0</v>
      </c>
      <c r="AD119" s="476">
        <f t="shared" si="42"/>
        <v>0</v>
      </c>
      <c r="AE119" s="476">
        <f t="shared" si="42"/>
        <v>0</v>
      </c>
      <c r="AF119" s="476">
        <f t="shared" si="42"/>
        <v>0</v>
      </c>
      <c r="AG119" s="476">
        <f t="shared" si="42"/>
        <v>0</v>
      </c>
      <c r="AH119" s="476">
        <f t="shared" si="42"/>
        <v>0</v>
      </c>
    </row>
    <row r="120" spans="2:34" hidden="1" x14ac:dyDescent="0.2">
      <c r="B120" s="483"/>
      <c r="C120" s="482" t="s">
        <v>329</v>
      </c>
      <c r="D120" s="476">
        <f>IF(OR(D113="",D114=""),0,D114-D113)</f>
        <v>0</v>
      </c>
      <c r="E120" s="476">
        <f t="shared" ref="E120:T120" si="43">IF(OR(E113="",E114=""),0,E114-E113)</f>
        <v>0</v>
      </c>
      <c r="F120" s="476">
        <f t="shared" si="43"/>
        <v>0</v>
      </c>
      <c r="G120" s="476">
        <f t="shared" si="43"/>
        <v>0</v>
      </c>
      <c r="H120" s="476">
        <f t="shared" si="43"/>
        <v>0</v>
      </c>
      <c r="I120" s="476">
        <f t="shared" si="43"/>
        <v>0</v>
      </c>
      <c r="J120" s="476">
        <f t="shared" si="43"/>
        <v>0</v>
      </c>
      <c r="K120" s="476">
        <f t="shared" si="43"/>
        <v>0</v>
      </c>
      <c r="L120" s="476">
        <f t="shared" si="43"/>
        <v>0</v>
      </c>
      <c r="M120" s="476">
        <f t="shared" si="43"/>
        <v>0</v>
      </c>
      <c r="N120" s="476">
        <f t="shared" si="43"/>
        <v>0</v>
      </c>
      <c r="O120" s="476">
        <f t="shared" si="43"/>
        <v>0</v>
      </c>
      <c r="P120" s="476">
        <f t="shared" si="43"/>
        <v>0</v>
      </c>
      <c r="Q120" s="476">
        <f t="shared" si="43"/>
        <v>0</v>
      </c>
      <c r="R120" s="476">
        <f t="shared" si="43"/>
        <v>0</v>
      </c>
      <c r="S120" s="476">
        <f t="shared" si="43"/>
        <v>0</v>
      </c>
      <c r="T120" s="476">
        <f t="shared" si="43"/>
        <v>0</v>
      </c>
      <c r="U120" s="476">
        <f>IF(OR(U113="",U114=""),0,U114-U113)</f>
        <v>0</v>
      </c>
      <c r="V120" s="476">
        <f t="shared" ref="V120:AH120" si="44">IF(OR(V113="",V114=""),0,V114-V113)</f>
        <v>0</v>
      </c>
      <c r="W120" s="476">
        <f t="shared" si="44"/>
        <v>0</v>
      </c>
      <c r="X120" s="476">
        <f t="shared" si="44"/>
        <v>0</v>
      </c>
      <c r="Y120" s="476">
        <f t="shared" si="44"/>
        <v>0</v>
      </c>
      <c r="Z120" s="476">
        <f t="shared" si="44"/>
        <v>0</v>
      </c>
      <c r="AA120" s="476">
        <f t="shared" si="44"/>
        <v>0</v>
      </c>
      <c r="AB120" s="476">
        <f t="shared" si="44"/>
        <v>0</v>
      </c>
      <c r="AC120" s="476">
        <f t="shared" si="44"/>
        <v>0</v>
      </c>
      <c r="AD120" s="476">
        <f t="shared" si="44"/>
        <v>0</v>
      </c>
      <c r="AE120" s="476">
        <f t="shared" si="44"/>
        <v>0</v>
      </c>
      <c r="AF120" s="476">
        <f t="shared" si="44"/>
        <v>0</v>
      </c>
      <c r="AG120" s="476">
        <f t="shared" si="44"/>
        <v>0</v>
      </c>
      <c r="AH120" s="476">
        <f t="shared" si="44"/>
        <v>0</v>
      </c>
    </row>
    <row r="121" spans="2:34" hidden="1" x14ac:dyDescent="0.2">
      <c r="B121" s="483"/>
      <c r="C121" s="482" t="s">
        <v>330</v>
      </c>
      <c r="D121" s="476">
        <f>IF(OR(D115="",D116=""),0,D116-D115)</f>
        <v>0</v>
      </c>
      <c r="E121" s="476">
        <f t="shared" ref="E121:T121" si="45">IF(OR(E115="",E116=""),0,E116-E115)</f>
        <v>0</v>
      </c>
      <c r="F121" s="476">
        <f t="shared" si="45"/>
        <v>0</v>
      </c>
      <c r="G121" s="476">
        <f t="shared" si="45"/>
        <v>0</v>
      </c>
      <c r="H121" s="476">
        <f t="shared" si="45"/>
        <v>0</v>
      </c>
      <c r="I121" s="476">
        <f t="shared" si="45"/>
        <v>0</v>
      </c>
      <c r="J121" s="476">
        <f t="shared" si="45"/>
        <v>0</v>
      </c>
      <c r="K121" s="476">
        <f t="shared" si="45"/>
        <v>0</v>
      </c>
      <c r="L121" s="476">
        <f t="shared" si="45"/>
        <v>0</v>
      </c>
      <c r="M121" s="476">
        <f t="shared" si="45"/>
        <v>0</v>
      </c>
      <c r="N121" s="476">
        <f t="shared" si="45"/>
        <v>0</v>
      </c>
      <c r="O121" s="476">
        <f t="shared" si="45"/>
        <v>0</v>
      </c>
      <c r="P121" s="476">
        <f t="shared" si="45"/>
        <v>0</v>
      </c>
      <c r="Q121" s="476">
        <f t="shared" si="45"/>
        <v>0</v>
      </c>
      <c r="R121" s="476">
        <f t="shared" si="45"/>
        <v>0</v>
      </c>
      <c r="S121" s="476">
        <f t="shared" si="45"/>
        <v>0</v>
      </c>
      <c r="T121" s="476">
        <f t="shared" si="45"/>
        <v>0</v>
      </c>
      <c r="U121" s="476">
        <f>IF(OR(U115="",U116=""),0,U116-U115)</f>
        <v>0</v>
      </c>
      <c r="V121" s="476">
        <f t="shared" ref="V121:AH121" si="46">IF(OR(V115="",V116=""),0,V116-V115)</f>
        <v>0</v>
      </c>
      <c r="W121" s="476">
        <f t="shared" si="46"/>
        <v>0</v>
      </c>
      <c r="X121" s="476">
        <f t="shared" si="46"/>
        <v>0</v>
      </c>
      <c r="Y121" s="476">
        <f t="shared" si="46"/>
        <v>0</v>
      </c>
      <c r="Z121" s="476">
        <f t="shared" si="46"/>
        <v>0</v>
      </c>
      <c r="AA121" s="476">
        <f t="shared" si="46"/>
        <v>0</v>
      </c>
      <c r="AB121" s="476">
        <f t="shared" si="46"/>
        <v>0</v>
      </c>
      <c r="AC121" s="476">
        <f t="shared" si="46"/>
        <v>0</v>
      </c>
      <c r="AD121" s="476">
        <f t="shared" si="46"/>
        <v>0</v>
      </c>
      <c r="AE121" s="476">
        <f t="shared" si="46"/>
        <v>0</v>
      </c>
      <c r="AF121" s="476">
        <f t="shared" si="46"/>
        <v>0</v>
      </c>
      <c r="AG121" s="476">
        <f t="shared" si="46"/>
        <v>0</v>
      </c>
      <c r="AH121" s="476">
        <f t="shared" si="46"/>
        <v>0</v>
      </c>
    </row>
    <row r="122" spans="2:34" hidden="1" x14ac:dyDescent="0.2">
      <c r="B122" s="483"/>
      <c r="C122" s="482"/>
    </row>
    <row r="123" spans="2:34" hidden="1" x14ac:dyDescent="0.2">
      <c r="B123" s="483"/>
      <c r="C123" s="482" t="s">
        <v>331</v>
      </c>
      <c r="D123" s="476">
        <f>IF(OR(D110="",D111=""),0,D111-D110)</f>
        <v>0</v>
      </c>
      <c r="E123" s="476">
        <f t="shared" ref="E123:T123" si="47">IF(OR(E110="",E111=""),0,E111-E110)</f>
        <v>0</v>
      </c>
      <c r="F123" s="476">
        <f t="shared" si="47"/>
        <v>0</v>
      </c>
      <c r="G123" s="476">
        <f t="shared" si="47"/>
        <v>0</v>
      </c>
      <c r="H123" s="476">
        <f t="shared" si="47"/>
        <v>0</v>
      </c>
      <c r="I123" s="476">
        <f t="shared" si="47"/>
        <v>0</v>
      </c>
      <c r="J123" s="476">
        <f t="shared" si="47"/>
        <v>0</v>
      </c>
      <c r="K123" s="476">
        <f t="shared" si="47"/>
        <v>0</v>
      </c>
      <c r="L123" s="476">
        <f t="shared" si="47"/>
        <v>0</v>
      </c>
      <c r="M123" s="476">
        <f t="shared" si="47"/>
        <v>0</v>
      </c>
      <c r="N123" s="476">
        <f t="shared" si="47"/>
        <v>0</v>
      </c>
      <c r="O123" s="476">
        <f t="shared" si="47"/>
        <v>0</v>
      </c>
      <c r="P123" s="476">
        <f t="shared" si="47"/>
        <v>0</v>
      </c>
      <c r="Q123" s="476">
        <f t="shared" si="47"/>
        <v>0</v>
      </c>
      <c r="R123" s="476">
        <f t="shared" si="47"/>
        <v>0</v>
      </c>
      <c r="S123" s="476">
        <f t="shared" si="47"/>
        <v>0</v>
      </c>
      <c r="T123" s="476">
        <f t="shared" si="47"/>
        <v>0</v>
      </c>
      <c r="U123" s="476">
        <f>IF(OR(U110="",U111=""),0,U111-U110)</f>
        <v>0</v>
      </c>
      <c r="V123" s="476">
        <f t="shared" ref="V123:AH123" si="48">IF(OR(V110="",V111=""),0,V111-V110)</f>
        <v>0</v>
      </c>
      <c r="W123" s="476">
        <f t="shared" si="48"/>
        <v>0</v>
      </c>
      <c r="X123" s="476">
        <f t="shared" si="48"/>
        <v>0</v>
      </c>
      <c r="Y123" s="476">
        <f t="shared" si="48"/>
        <v>0</v>
      </c>
      <c r="Z123" s="476">
        <f t="shared" si="48"/>
        <v>0</v>
      </c>
      <c r="AA123" s="476">
        <f t="shared" si="48"/>
        <v>0</v>
      </c>
      <c r="AB123" s="476">
        <f t="shared" si="48"/>
        <v>0</v>
      </c>
      <c r="AC123" s="476">
        <f t="shared" si="48"/>
        <v>0</v>
      </c>
      <c r="AD123" s="476">
        <f t="shared" si="48"/>
        <v>0</v>
      </c>
      <c r="AE123" s="476">
        <f t="shared" si="48"/>
        <v>0</v>
      </c>
      <c r="AF123" s="476">
        <f t="shared" si="48"/>
        <v>0</v>
      </c>
      <c r="AG123" s="476">
        <f t="shared" si="48"/>
        <v>0</v>
      </c>
      <c r="AH123" s="476">
        <f t="shared" si="48"/>
        <v>0</v>
      </c>
    </row>
    <row r="124" spans="2:34" hidden="1" x14ac:dyDescent="0.2">
      <c r="B124" s="483"/>
      <c r="C124" s="482" t="s">
        <v>332</v>
      </c>
      <c r="D124" s="476">
        <f>IF(OR(D112="",D113=""),0,D113-D112)</f>
        <v>0</v>
      </c>
      <c r="E124" s="476">
        <f t="shared" ref="E124:T124" si="49">IF(OR(E112="",E113=""),0,E113-E112)</f>
        <v>0</v>
      </c>
      <c r="F124" s="476">
        <f t="shared" si="49"/>
        <v>0</v>
      </c>
      <c r="G124" s="476">
        <f t="shared" si="49"/>
        <v>0</v>
      </c>
      <c r="H124" s="476">
        <f t="shared" si="49"/>
        <v>0</v>
      </c>
      <c r="I124" s="476">
        <f t="shared" si="49"/>
        <v>0</v>
      </c>
      <c r="J124" s="476">
        <f t="shared" si="49"/>
        <v>0</v>
      </c>
      <c r="K124" s="476">
        <f t="shared" si="49"/>
        <v>0</v>
      </c>
      <c r="L124" s="476">
        <f t="shared" si="49"/>
        <v>0</v>
      </c>
      <c r="M124" s="476">
        <f t="shared" si="49"/>
        <v>0</v>
      </c>
      <c r="N124" s="476">
        <f t="shared" si="49"/>
        <v>0</v>
      </c>
      <c r="O124" s="476">
        <f t="shared" si="49"/>
        <v>0</v>
      </c>
      <c r="P124" s="476">
        <f t="shared" si="49"/>
        <v>0</v>
      </c>
      <c r="Q124" s="476">
        <f t="shared" si="49"/>
        <v>0</v>
      </c>
      <c r="R124" s="476">
        <f t="shared" si="49"/>
        <v>0</v>
      </c>
      <c r="S124" s="476">
        <f t="shared" si="49"/>
        <v>0</v>
      </c>
      <c r="T124" s="476">
        <f t="shared" si="49"/>
        <v>0</v>
      </c>
      <c r="U124" s="476">
        <f>IF(OR(U112="",U113=""),0,U113-U112)</f>
        <v>0</v>
      </c>
      <c r="V124" s="476">
        <f t="shared" ref="V124:AH124" si="50">IF(OR(V112="",V113=""),0,V113-V112)</f>
        <v>0</v>
      </c>
      <c r="W124" s="476">
        <f t="shared" si="50"/>
        <v>0</v>
      </c>
      <c r="X124" s="476">
        <f t="shared" si="50"/>
        <v>0</v>
      </c>
      <c r="Y124" s="476">
        <f t="shared" si="50"/>
        <v>0</v>
      </c>
      <c r="Z124" s="476">
        <f t="shared" si="50"/>
        <v>0</v>
      </c>
      <c r="AA124" s="476">
        <f t="shared" si="50"/>
        <v>0</v>
      </c>
      <c r="AB124" s="476">
        <f t="shared" si="50"/>
        <v>0</v>
      </c>
      <c r="AC124" s="476">
        <f t="shared" si="50"/>
        <v>0</v>
      </c>
      <c r="AD124" s="476">
        <f t="shared" si="50"/>
        <v>0</v>
      </c>
      <c r="AE124" s="476">
        <f t="shared" si="50"/>
        <v>0</v>
      </c>
      <c r="AF124" s="476">
        <f t="shared" si="50"/>
        <v>0</v>
      </c>
      <c r="AG124" s="476">
        <f t="shared" si="50"/>
        <v>0</v>
      </c>
      <c r="AH124" s="476">
        <f t="shared" si="50"/>
        <v>0</v>
      </c>
    </row>
    <row r="125" spans="2:34" hidden="1" x14ac:dyDescent="0.2">
      <c r="B125" s="483"/>
      <c r="C125" s="482" t="s">
        <v>333</v>
      </c>
      <c r="D125" s="476">
        <f>IF(OR(D114="",D115=""),0,D115-D114)</f>
        <v>0</v>
      </c>
      <c r="E125" s="476">
        <f t="shared" ref="E125:T125" si="51">IF(OR(E114="",E115=""),0,E115-E114)</f>
        <v>0</v>
      </c>
      <c r="F125" s="476">
        <f t="shared" si="51"/>
        <v>0</v>
      </c>
      <c r="G125" s="476">
        <f t="shared" si="51"/>
        <v>0</v>
      </c>
      <c r="H125" s="476">
        <f t="shared" si="51"/>
        <v>0</v>
      </c>
      <c r="I125" s="476">
        <f t="shared" si="51"/>
        <v>0</v>
      </c>
      <c r="J125" s="476">
        <f t="shared" si="51"/>
        <v>0</v>
      </c>
      <c r="K125" s="476">
        <f t="shared" si="51"/>
        <v>0</v>
      </c>
      <c r="L125" s="476">
        <f t="shared" si="51"/>
        <v>0</v>
      </c>
      <c r="M125" s="476">
        <f t="shared" si="51"/>
        <v>0</v>
      </c>
      <c r="N125" s="476">
        <f t="shared" si="51"/>
        <v>0</v>
      </c>
      <c r="O125" s="476">
        <f t="shared" si="51"/>
        <v>0</v>
      </c>
      <c r="P125" s="476">
        <f t="shared" si="51"/>
        <v>0</v>
      </c>
      <c r="Q125" s="476">
        <f t="shared" si="51"/>
        <v>0</v>
      </c>
      <c r="R125" s="476">
        <f t="shared" si="51"/>
        <v>0</v>
      </c>
      <c r="S125" s="476">
        <f t="shared" si="51"/>
        <v>0</v>
      </c>
      <c r="T125" s="476">
        <f t="shared" si="51"/>
        <v>0</v>
      </c>
      <c r="U125" s="476">
        <f>IF(OR(U114="",U115=""),0,U115-U114)</f>
        <v>0</v>
      </c>
      <c r="V125" s="476">
        <f t="shared" ref="V125:AH125" si="52">IF(OR(V114="",V115=""),0,V115-V114)</f>
        <v>0</v>
      </c>
      <c r="W125" s="476">
        <f t="shared" si="52"/>
        <v>0</v>
      </c>
      <c r="X125" s="476">
        <f t="shared" si="52"/>
        <v>0</v>
      </c>
      <c r="Y125" s="476">
        <f t="shared" si="52"/>
        <v>0</v>
      </c>
      <c r="Z125" s="476">
        <f t="shared" si="52"/>
        <v>0</v>
      </c>
      <c r="AA125" s="476">
        <f t="shared" si="52"/>
        <v>0</v>
      </c>
      <c r="AB125" s="476">
        <f t="shared" si="52"/>
        <v>0</v>
      </c>
      <c r="AC125" s="476">
        <f t="shared" si="52"/>
        <v>0</v>
      </c>
      <c r="AD125" s="476">
        <f t="shared" si="52"/>
        <v>0</v>
      </c>
      <c r="AE125" s="476">
        <f t="shared" si="52"/>
        <v>0</v>
      </c>
      <c r="AF125" s="476">
        <f t="shared" si="52"/>
        <v>0</v>
      </c>
      <c r="AG125" s="476">
        <f t="shared" si="52"/>
        <v>0</v>
      </c>
      <c r="AH125" s="476">
        <f t="shared" si="52"/>
        <v>0</v>
      </c>
    </row>
    <row r="126" spans="2:34" hidden="1" x14ac:dyDescent="0.2">
      <c r="B126" s="483"/>
      <c r="C126" s="482"/>
    </row>
    <row r="127" spans="2:34" hidden="1" x14ac:dyDescent="0.2">
      <c r="B127" s="483"/>
      <c r="C127" s="482" t="s">
        <v>334</v>
      </c>
      <c r="D127" s="484">
        <f>IF(D123&gt;=0.5,0,D118+D119)</f>
        <v>0</v>
      </c>
      <c r="E127" s="484">
        <f t="shared" ref="E127:T127" si="53">IF(E123&gt;=0.5,0,E118+E119)</f>
        <v>0</v>
      </c>
      <c r="F127" s="484">
        <f t="shared" si="53"/>
        <v>0</v>
      </c>
      <c r="G127" s="484">
        <f t="shared" si="53"/>
        <v>0</v>
      </c>
      <c r="H127" s="484">
        <f t="shared" si="53"/>
        <v>0</v>
      </c>
      <c r="I127" s="484">
        <f t="shared" si="53"/>
        <v>0</v>
      </c>
      <c r="J127" s="484">
        <f t="shared" si="53"/>
        <v>0</v>
      </c>
      <c r="K127" s="484">
        <f t="shared" si="53"/>
        <v>0</v>
      </c>
      <c r="L127" s="484">
        <f t="shared" si="53"/>
        <v>0</v>
      </c>
      <c r="M127" s="484">
        <f t="shared" si="53"/>
        <v>0</v>
      </c>
      <c r="N127" s="484">
        <f t="shared" si="53"/>
        <v>0</v>
      </c>
      <c r="O127" s="484">
        <f t="shared" si="53"/>
        <v>0</v>
      </c>
      <c r="P127" s="484">
        <f t="shared" si="53"/>
        <v>0</v>
      </c>
      <c r="Q127" s="484">
        <f t="shared" si="53"/>
        <v>0</v>
      </c>
      <c r="R127" s="484">
        <f t="shared" si="53"/>
        <v>0</v>
      </c>
      <c r="S127" s="484">
        <f t="shared" si="53"/>
        <v>0</v>
      </c>
      <c r="T127" s="484">
        <f t="shared" si="53"/>
        <v>0</v>
      </c>
      <c r="U127" s="484">
        <f>IF(U123&gt;=0.5,0,U118+U119)</f>
        <v>0</v>
      </c>
      <c r="V127" s="484">
        <f t="shared" ref="V127:AH127" si="54">IF(V123&gt;=0.5,0,V118+V119)</f>
        <v>0</v>
      </c>
      <c r="W127" s="484">
        <f t="shared" si="54"/>
        <v>0</v>
      </c>
      <c r="X127" s="484">
        <f t="shared" si="54"/>
        <v>0</v>
      </c>
      <c r="Y127" s="484">
        <f t="shared" si="54"/>
        <v>0</v>
      </c>
      <c r="Z127" s="484">
        <f t="shared" si="54"/>
        <v>0</v>
      </c>
      <c r="AA127" s="484">
        <f t="shared" si="54"/>
        <v>0</v>
      </c>
      <c r="AB127" s="484">
        <f t="shared" si="54"/>
        <v>0</v>
      </c>
      <c r="AC127" s="484">
        <f t="shared" si="54"/>
        <v>0</v>
      </c>
      <c r="AD127" s="484">
        <f t="shared" si="54"/>
        <v>0</v>
      </c>
      <c r="AE127" s="484">
        <f t="shared" si="54"/>
        <v>0</v>
      </c>
      <c r="AF127" s="484">
        <f t="shared" si="54"/>
        <v>0</v>
      </c>
      <c r="AG127" s="484">
        <f t="shared" si="54"/>
        <v>0</v>
      </c>
      <c r="AH127" s="484">
        <f t="shared" si="54"/>
        <v>0</v>
      </c>
    </row>
    <row r="128" spans="2:34" hidden="1" x14ac:dyDescent="0.2">
      <c r="B128" s="483"/>
      <c r="C128" s="482" t="s">
        <v>335</v>
      </c>
      <c r="D128" s="484">
        <f>IF(OR(D123&gt;=0.5,D124&gt;=0.5),0,D118+D119+D120)</f>
        <v>0</v>
      </c>
      <c r="E128" s="484">
        <f t="shared" ref="E128:T128" si="55">IF(OR(E123&gt;=0.5,E124&gt;=0.5),0,E118+E119+E120)</f>
        <v>0</v>
      </c>
      <c r="F128" s="484">
        <f t="shared" si="55"/>
        <v>0</v>
      </c>
      <c r="G128" s="484">
        <f t="shared" si="55"/>
        <v>0</v>
      </c>
      <c r="H128" s="484">
        <f t="shared" si="55"/>
        <v>0</v>
      </c>
      <c r="I128" s="484">
        <f t="shared" si="55"/>
        <v>0</v>
      </c>
      <c r="J128" s="484">
        <f t="shared" si="55"/>
        <v>0</v>
      </c>
      <c r="K128" s="484">
        <f t="shared" si="55"/>
        <v>0</v>
      </c>
      <c r="L128" s="484">
        <f t="shared" si="55"/>
        <v>0</v>
      </c>
      <c r="M128" s="484">
        <f t="shared" si="55"/>
        <v>0</v>
      </c>
      <c r="N128" s="484">
        <f t="shared" si="55"/>
        <v>0</v>
      </c>
      <c r="O128" s="484">
        <f t="shared" si="55"/>
        <v>0</v>
      </c>
      <c r="P128" s="484">
        <f t="shared" si="55"/>
        <v>0</v>
      </c>
      <c r="Q128" s="484">
        <f t="shared" si="55"/>
        <v>0</v>
      </c>
      <c r="R128" s="484">
        <f t="shared" si="55"/>
        <v>0</v>
      </c>
      <c r="S128" s="484">
        <f t="shared" si="55"/>
        <v>0</v>
      </c>
      <c r="T128" s="484">
        <f t="shared" si="55"/>
        <v>0</v>
      </c>
      <c r="U128" s="484">
        <f>IF(OR(U123&gt;=0.5,U124&gt;=0.5),0,U118+U119+U120)</f>
        <v>0</v>
      </c>
      <c r="V128" s="484">
        <f t="shared" ref="V128:AH128" si="56">IF(OR(V123&gt;=0.5,V124&gt;=0.5),0,V118+V119+V120)</f>
        <v>0</v>
      </c>
      <c r="W128" s="484">
        <f t="shared" si="56"/>
        <v>0</v>
      </c>
      <c r="X128" s="484">
        <f t="shared" si="56"/>
        <v>0</v>
      </c>
      <c r="Y128" s="484">
        <f t="shared" si="56"/>
        <v>0</v>
      </c>
      <c r="Z128" s="484">
        <f t="shared" si="56"/>
        <v>0</v>
      </c>
      <c r="AA128" s="484">
        <f t="shared" si="56"/>
        <v>0</v>
      </c>
      <c r="AB128" s="484">
        <f t="shared" si="56"/>
        <v>0</v>
      </c>
      <c r="AC128" s="484">
        <f t="shared" si="56"/>
        <v>0</v>
      </c>
      <c r="AD128" s="484">
        <f t="shared" si="56"/>
        <v>0</v>
      </c>
      <c r="AE128" s="484">
        <f t="shared" si="56"/>
        <v>0</v>
      </c>
      <c r="AF128" s="484">
        <f t="shared" si="56"/>
        <v>0</v>
      </c>
      <c r="AG128" s="484">
        <f t="shared" si="56"/>
        <v>0</v>
      </c>
      <c r="AH128" s="484">
        <f t="shared" si="56"/>
        <v>0</v>
      </c>
    </row>
    <row r="129" spans="2:34" hidden="1" x14ac:dyDescent="0.2">
      <c r="B129" s="483"/>
      <c r="C129" s="482" t="s">
        <v>336</v>
      </c>
      <c r="D129" s="484">
        <f>IF(OR(D123&gt;=0.5,D124&gt;=0.5,D125&gt;=0.5),0,D118+D119+D120+D121)</f>
        <v>0</v>
      </c>
      <c r="E129" s="484">
        <f t="shared" ref="E129:T129" si="57">IF(OR(E123&gt;=0.5,E124&gt;=0.5,E125&gt;=0.5),0,E118+E119+E120+E121)</f>
        <v>0</v>
      </c>
      <c r="F129" s="484">
        <f t="shared" si="57"/>
        <v>0</v>
      </c>
      <c r="G129" s="484">
        <f t="shared" si="57"/>
        <v>0</v>
      </c>
      <c r="H129" s="484">
        <f t="shared" si="57"/>
        <v>0</v>
      </c>
      <c r="I129" s="484">
        <f t="shared" si="57"/>
        <v>0</v>
      </c>
      <c r="J129" s="484">
        <f t="shared" si="57"/>
        <v>0</v>
      </c>
      <c r="K129" s="484">
        <f t="shared" si="57"/>
        <v>0</v>
      </c>
      <c r="L129" s="484">
        <f t="shared" si="57"/>
        <v>0</v>
      </c>
      <c r="M129" s="484">
        <f t="shared" si="57"/>
        <v>0</v>
      </c>
      <c r="N129" s="484">
        <f t="shared" si="57"/>
        <v>0</v>
      </c>
      <c r="O129" s="484">
        <f t="shared" si="57"/>
        <v>0</v>
      </c>
      <c r="P129" s="484">
        <f t="shared" si="57"/>
        <v>0</v>
      </c>
      <c r="Q129" s="484">
        <f t="shared" si="57"/>
        <v>0</v>
      </c>
      <c r="R129" s="484">
        <f t="shared" si="57"/>
        <v>0</v>
      </c>
      <c r="S129" s="484">
        <f t="shared" si="57"/>
        <v>0</v>
      </c>
      <c r="T129" s="484">
        <f t="shared" si="57"/>
        <v>0</v>
      </c>
      <c r="U129" s="484">
        <f>IF(OR(U123&gt;=0.5,U124&gt;=0.5,U125&gt;=0.5),0,U118+U119+U120+U121)</f>
        <v>0</v>
      </c>
      <c r="V129" s="484">
        <f t="shared" ref="V129:AH129" si="58">IF(OR(V123&gt;=0.5,V124&gt;=0.5,V125&gt;=0.5),0,V118+V119+V120+V121)</f>
        <v>0</v>
      </c>
      <c r="W129" s="484">
        <f t="shared" si="58"/>
        <v>0</v>
      </c>
      <c r="X129" s="484">
        <f t="shared" si="58"/>
        <v>0</v>
      </c>
      <c r="Y129" s="484">
        <f t="shared" si="58"/>
        <v>0</v>
      </c>
      <c r="Z129" s="484">
        <f t="shared" si="58"/>
        <v>0</v>
      </c>
      <c r="AA129" s="484">
        <f t="shared" si="58"/>
        <v>0</v>
      </c>
      <c r="AB129" s="484">
        <f t="shared" si="58"/>
        <v>0</v>
      </c>
      <c r="AC129" s="484">
        <f t="shared" si="58"/>
        <v>0</v>
      </c>
      <c r="AD129" s="484">
        <f t="shared" si="58"/>
        <v>0</v>
      </c>
      <c r="AE129" s="484">
        <f t="shared" si="58"/>
        <v>0</v>
      </c>
      <c r="AF129" s="484">
        <f t="shared" si="58"/>
        <v>0</v>
      </c>
      <c r="AG129" s="484">
        <f t="shared" si="58"/>
        <v>0</v>
      </c>
      <c r="AH129" s="484">
        <f t="shared" si="58"/>
        <v>0</v>
      </c>
    </row>
    <row r="130" spans="2:34" hidden="1" x14ac:dyDescent="0.2">
      <c r="B130" s="483"/>
      <c r="C130" s="482" t="s">
        <v>337</v>
      </c>
      <c r="D130" s="484">
        <f>IF(D124&gt;=0.5,0,D119+D120)</f>
        <v>0</v>
      </c>
      <c r="E130" s="484">
        <f t="shared" ref="E130:T130" si="59">IF(E124&gt;=0.5,0,E119+E120)</f>
        <v>0</v>
      </c>
      <c r="F130" s="484">
        <f t="shared" si="59"/>
        <v>0</v>
      </c>
      <c r="G130" s="484">
        <f t="shared" si="59"/>
        <v>0</v>
      </c>
      <c r="H130" s="484">
        <f t="shared" si="59"/>
        <v>0</v>
      </c>
      <c r="I130" s="484">
        <f t="shared" si="59"/>
        <v>0</v>
      </c>
      <c r="J130" s="484">
        <f t="shared" si="59"/>
        <v>0</v>
      </c>
      <c r="K130" s="484">
        <f t="shared" si="59"/>
        <v>0</v>
      </c>
      <c r="L130" s="484">
        <f t="shared" si="59"/>
        <v>0</v>
      </c>
      <c r="M130" s="484">
        <f t="shared" si="59"/>
        <v>0</v>
      </c>
      <c r="N130" s="484">
        <f t="shared" si="59"/>
        <v>0</v>
      </c>
      <c r="O130" s="484">
        <f t="shared" si="59"/>
        <v>0</v>
      </c>
      <c r="P130" s="484">
        <f t="shared" si="59"/>
        <v>0</v>
      </c>
      <c r="Q130" s="484">
        <f t="shared" si="59"/>
        <v>0</v>
      </c>
      <c r="R130" s="484">
        <f t="shared" si="59"/>
        <v>0</v>
      </c>
      <c r="S130" s="484">
        <f t="shared" si="59"/>
        <v>0</v>
      </c>
      <c r="T130" s="484">
        <f t="shared" si="59"/>
        <v>0</v>
      </c>
      <c r="U130" s="484">
        <f>IF(U124&gt;=0.5,0,U119+U120)</f>
        <v>0</v>
      </c>
      <c r="V130" s="484">
        <f t="shared" ref="V130:AH130" si="60">IF(V124&gt;=0.5,0,V119+V120)</f>
        <v>0</v>
      </c>
      <c r="W130" s="484">
        <f t="shared" si="60"/>
        <v>0</v>
      </c>
      <c r="X130" s="484">
        <f t="shared" si="60"/>
        <v>0</v>
      </c>
      <c r="Y130" s="484">
        <f t="shared" si="60"/>
        <v>0</v>
      </c>
      <c r="Z130" s="484">
        <f t="shared" si="60"/>
        <v>0</v>
      </c>
      <c r="AA130" s="484">
        <f t="shared" si="60"/>
        <v>0</v>
      </c>
      <c r="AB130" s="484">
        <f t="shared" si="60"/>
        <v>0</v>
      </c>
      <c r="AC130" s="484">
        <f t="shared" si="60"/>
        <v>0</v>
      </c>
      <c r="AD130" s="484">
        <f t="shared" si="60"/>
        <v>0</v>
      </c>
      <c r="AE130" s="484">
        <f t="shared" si="60"/>
        <v>0</v>
      </c>
      <c r="AF130" s="484">
        <f t="shared" si="60"/>
        <v>0</v>
      </c>
      <c r="AG130" s="484">
        <f t="shared" si="60"/>
        <v>0</v>
      </c>
      <c r="AH130" s="484">
        <f t="shared" si="60"/>
        <v>0</v>
      </c>
    </row>
    <row r="131" spans="2:34" hidden="1" x14ac:dyDescent="0.2">
      <c r="B131" s="483"/>
      <c r="C131" s="482" t="s">
        <v>338</v>
      </c>
      <c r="D131" s="484">
        <f>IF(OR(D124&gt;=0.5,D125&gt;=0.5),0,D119+D120+D121)</f>
        <v>0</v>
      </c>
      <c r="E131" s="484">
        <f t="shared" ref="E131:T131" si="61">IF(OR(E124&gt;=0.5,E125&gt;=0.5),0,E119+E120+E121)</f>
        <v>0</v>
      </c>
      <c r="F131" s="484">
        <f t="shared" si="61"/>
        <v>0</v>
      </c>
      <c r="G131" s="484">
        <f t="shared" si="61"/>
        <v>0</v>
      </c>
      <c r="H131" s="484">
        <f t="shared" si="61"/>
        <v>0</v>
      </c>
      <c r="I131" s="484">
        <f t="shared" si="61"/>
        <v>0</v>
      </c>
      <c r="J131" s="484">
        <f t="shared" si="61"/>
        <v>0</v>
      </c>
      <c r="K131" s="484">
        <f t="shared" si="61"/>
        <v>0</v>
      </c>
      <c r="L131" s="484">
        <f t="shared" si="61"/>
        <v>0</v>
      </c>
      <c r="M131" s="484">
        <f t="shared" si="61"/>
        <v>0</v>
      </c>
      <c r="N131" s="484">
        <f t="shared" si="61"/>
        <v>0</v>
      </c>
      <c r="O131" s="484">
        <f t="shared" si="61"/>
        <v>0</v>
      </c>
      <c r="P131" s="484">
        <f t="shared" si="61"/>
        <v>0</v>
      </c>
      <c r="Q131" s="484">
        <f t="shared" si="61"/>
        <v>0</v>
      </c>
      <c r="R131" s="484">
        <f t="shared" si="61"/>
        <v>0</v>
      </c>
      <c r="S131" s="484">
        <f t="shared" si="61"/>
        <v>0</v>
      </c>
      <c r="T131" s="484">
        <f t="shared" si="61"/>
        <v>0</v>
      </c>
      <c r="U131" s="484">
        <f>IF(OR(U124&gt;=0.5,U125&gt;=0.5),0,U119+U120+U121)</f>
        <v>0</v>
      </c>
      <c r="V131" s="484">
        <f t="shared" ref="V131:AH131" si="62">IF(OR(V124&gt;=0.5,V125&gt;=0.5),0,V119+V120+V121)</f>
        <v>0</v>
      </c>
      <c r="W131" s="484">
        <f t="shared" si="62"/>
        <v>0</v>
      </c>
      <c r="X131" s="484">
        <f t="shared" si="62"/>
        <v>0</v>
      </c>
      <c r="Y131" s="484">
        <f t="shared" si="62"/>
        <v>0</v>
      </c>
      <c r="Z131" s="484">
        <f t="shared" si="62"/>
        <v>0</v>
      </c>
      <c r="AA131" s="484">
        <f t="shared" si="62"/>
        <v>0</v>
      </c>
      <c r="AB131" s="484">
        <f t="shared" si="62"/>
        <v>0</v>
      </c>
      <c r="AC131" s="484">
        <f t="shared" si="62"/>
        <v>0</v>
      </c>
      <c r="AD131" s="484">
        <f t="shared" si="62"/>
        <v>0</v>
      </c>
      <c r="AE131" s="484">
        <f t="shared" si="62"/>
        <v>0</v>
      </c>
      <c r="AF131" s="484">
        <f t="shared" si="62"/>
        <v>0</v>
      </c>
      <c r="AG131" s="484">
        <f t="shared" si="62"/>
        <v>0</v>
      </c>
      <c r="AH131" s="484">
        <f t="shared" si="62"/>
        <v>0</v>
      </c>
    </row>
    <row r="132" spans="2:34" hidden="1" x14ac:dyDescent="0.2">
      <c r="B132" s="483"/>
      <c r="C132" s="482" t="s">
        <v>339</v>
      </c>
      <c r="D132" s="484">
        <f>IF(D125&gt;=0.5,0,D120+D121)</f>
        <v>0</v>
      </c>
      <c r="E132" s="484">
        <f t="shared" ref="E132:T132" si="63">IF(E125&gt;=0.5,0,E120+E121)</f>
        <v>0</v>
      </c>
      <c r="F132" s="484">
        <f t="shared" si="63"/>
        <v>0</v>
      </c>
      <c r="G132" s="484">
        <f t="shared" si="63"/>
        <v>0</v>
      </c>
      <c r="H132" s="484">
        <f t="shared" si="63"/>
        <v>0</v>
      </c>
      <c r="I132" s="484">
        <f t="shared" si="63"/>
        <v>0</v>
      </c>
      <c r="J132" s="484">
        <f t="shared" si="63"/>
        <v>0</v>
      </c>
      <c r="K132" s="484">
        <f t="shared" si="63"/>
        <v>0</v>
      </c>
      <c r="L132" s="484">
        <f t="shared" si="63"/>
        <v>0</v>
      </c>
      <c r="M132" s="484">
        <f t="shared" si="63"/>
        <v>0</v>
      </c>
      <c r="N132" s="484">
        <f t="shared" si="63"/>
        <v>0</v>
      </c>
      <c r="O132" s="484">
        <f t="shared" si="63"/>
        <v>0</v>
      </c>
      <c r="P132" s="484">
        <f t="shared" si="63"/>
        <v>0</v>
      </c>
      <c r="Q132" s="484">
        <f t="shared" si="63"/>
        <v>0</v>
      </c>
      <c r="R132" s="484">
        <f t="shared" si="63"/>
        <v>0</v>
      </c>
      <c r="S132" s="484">
        <f t="shared" si="63"/>
        <v>0</v>
      </c>
      <c r="T132" s="484">
        <f t="shared" si="63"/>
        <v>0</v>
      </c>
      <c r="U132" s="484">
        <f>IF(U125&gt;=0.5,0,U120+U121)</f>
        <v>0</v>
      </c>
      <c r="V132" s="484">
        <f t="shared" ref="V132:AH132" si="64">IF(V125&gt;=0.5,0,V120+V121)</f>
        <v>0</v>
      </c>
      <c r="W132" s="484">
        <f t="shared" si="64"/>
        <v>0</v>
      </c>
      <c r="X132" s="484">
        <f t="shared" si="64"/>
        <v>0</v>
      </c>
      <c r="Y132" s="484">
        <f t="shared" si="64"/>
        <v>0</v>
      </c>
      <c r="Z132" s="484">
        <f t="shared" si="64"/>
        <v>0</v>
      </c>
      <c r="AA132" s="484">
        <f t="shared" si="64"/>
        <v>0</v>
      </c>
      <c r="AB132" s="484">
        <f t="shared" si="64"/>
        <v>0</v>
      </c>
      <c r="AC132" s="484">
        <f t="shared" si="64"/>
        <v>0</v>
      </c>
      <c r="AD132" s="484">
        <f t="shared" si="64"/>
        <v>0</v>
      </c>
      <c r="AE132" s="484">
        <f t="shared" si="64"/>
        <v>0</v>
      </c>
      <c r="AF132" s="484">
        <f t="shared" si="64"/>
        <v>0</v>
      </c>
      <c r="AG132" s="484">
        <f t="shared" si="64"/>
        <v>0</v>
      </c>
      <c r="AH132" s="484">
        <f t="shared" si="64"/>
        <v>0</v>
      </c>
    </row>
    <row r="133" spans="2:34" hidden="1" x14ac:dyDescent="0.2">
      <c r="B133" s="483"/>
      <c r="C133" s="482"/>
    </row>
    <row r="134" spans="2:34" hidden="1" x14ac:dyDescent="0.2">
      <c r="B134" s="483"/>
      <c r="C134" s="485" t="s">
        <v>340</v>
      </c>
      <c r="D134" s="486">
        <f>IF(MAX(D118:D121,D127:D132)&gt;6,2,0)</f>
        <v>0</v>
      </c>
      <c r="E134" s="486">
        <f t="shared" ref="E134:AH134" si="65">IF(MAX(E118:E121,E127:E132)&gt;6,2,0)</f>
        <v>0</v>
      </c>
      <c r="F134" s="486">
        <f t="shared" si="65"/>
        <v>0</v>
      </c>
      <c r="G134" s="486">
        <f t="shared" si="65"/>
        <v>0</v>
      </c>
      <c r="H134" s="486">
        <f t="shared" si="65"/>
        <v>0</v>
      </c>
      <c r="I134" s="486">
        <f t="shared" si="65"/>
        <v>0</v>
      </c>
      <c r="J134" s="486">
        <f t="shared" si="65"/>
        <v>0</v>
      </c>
      <c r="K134" s="486">
        <f t="shared" si="65"/>
        <v>0</v>
      </c>
      <c r="L134" s="486">
        <f t="shared" si="65"/>
        <v>0</v>
      </c>
      <c r="M134" s="486">
        <f t="shared" si="65"/>
        <v>0</v>
      </c>
      <c r="N134" s="486">
        <f t="shared" si="65"/>
        <v>0</v>
      </c>
      <c r="O134" s="486">
        <f t="shared" si="65"/>
        <v>0</v>
      </c>
      <c r="P134" s="486">
        <f t="shared" si="65"/>
        <v>0</v>
      </c>
      <c r="Q134" s="486">
        <f t="shared" si="65"/>
        <v>0</v>
      </c>
      <c r="R134" s="486">
        <f t="shared" si="65"/>
        <v>0</v>
      </c>
      <c r="S134" s="486">
        <f t="shared" si="65"/>
        <v>0</v>
      </c>
      <c r="T134" s="486">
        <f t="shared" si="65"/>
        <v>0</v>
      </c>
      <c r="U134" s="486">
        <f t="shared" si="65"/>
        <v>0</v>
      </c>
      <c r="V134" s="486">
        <f t="shared" si="65"/>
        <v>0</v>
      </c>
      <c r="W134" s="486">
        <f t="shared" si="65"/>
        <v>0</v>
      </c>
      <c r="X134" s="486">
        <f t="shared" si="65"/>
        <v>0</v>
      </c>
      <c r="Y134" s="486">
        <f t="shared" si="65"/>
        <v>0</v>
      </c>
      <c r="Z134" s="486">
        <f t="shared" si="65"/>
        <v>0</v>
      </c>
      <c r="AA134" s="486">
        <f t="shared" si="65"/>
        <v>0</v>
      </c>
      <c r="AB134" s="486">
        <f t="shared" si="65"/>
        <v>0</v>
      </c>
      <c r="AC134" s="486">
        <f t="shared" si="65"/>
        <v>0</v>
      </c>
      <c r="AD134" s="486">
        <f t="shared" si="65"/>
        <v>0</v>
      </c>
      <c r="AE134" s="486">
        <f t="shared" si="65"/>
        <v>0</v>
      </c>
      <c r="AF134" s="486">
        <f t="shared" si="65"/>
        <v>0</v>
      </c>
      <c r="AG134" s="486">
        <f t="shared" si="65"/>
        <v>0</v>
      </c>
      <c r="AH134" s="486">
        <f t="shared" si="65"/>
        <v>0</v>
      </c>
    </row>
    <row r="135" spans="2:34" hidden="1" x14ac:dyDescent="0.2"/>
    <row r="136" spans="2:34" hidden="1" x14ac:dyDescent="0.2"/>
    <row r="137" spans="2:34" hidden="1" x14ac:dyDescent="0.2"/>
    <row r="138" spans="2:34" hidden="1" x14ac:dyDescent="0.2"/>
    <row r="139" spans="2:34" hidden="1" x14ac:dyDescent="0.2"/>
  </sheetData>
  <sheetProtection sheet="1" selectLockedCells="1"/>
  <mergeCells count="15">
    <mergeCell ref="AK31:AK35"/>
    <mergeCell ref="AK20:AK21"/>
    <mergeCell ref="AK22:AK26"/>
    <mergeCell ref="AK27:AK30"/>
    <mergeCell ref="B3:C4"/>
    <mergeCell ref="C14:C17"/>
    <mergeCell ref="B13:C13"/>
    <mergeCell ref="B9:C9"/>
    <mergeCell ref="B12:C12"/>
    <mergeCell ref="B10:C10"/>
    <mergeCell ref="B5:C5"/>
    <mergeCell ref="B6:C6"/>
    <mergeCell ref="B7:C7"/>
    <mergeCell ref="B8:C8"/>
    <mergeCell ref="B11:C11"/>
  </mergeCells>
  <phoneticPr fontId="9" type="noConversion"/>
  <conditionalFormatting sqref="D3:AH35">
    <cfRule type="expression" dxfId="626" priority="14" stopIfTrue="1">
      <formula>(D$82=0)</formula>
    </cfRule>
  </conditionalFormatting>
  <conditionalFormatting sqref="D3:AH4">
    <cfRule type="expression" dxfId="625" priority="12">
      <formula>AND(D$38=0,D$3=TODAY())</formula>
    </cfRule>
  </conditionalFormatting>
  <conditionalFormatting sqref="D5:AH12">
    <cfRule type="expression" dxfId="624" priority="9">
      <formula>AND(OR(AND(D100=1,D90=0),D90=1),D$82=1)</formula>
    </cfRule>
  </conditionalFormatting>
  <conditionalFormatting sqref="D18:AH18">
    <cfRule type="expression" dxfId="623" priority="2">
      <formula>(D18=C18)</formula>
    </cfRule>
    <cfRule type="expression" dxfId="622" priority="11">
      <formula>(D18&lt;-100)</formula>
    </cfRule>
  </conditionalFormatting>
  <conditionalFormatting sqref="D3:AH12 D20:AH35">
    <cfRule type="expression" dxfId="621" priority="3">
      <formula>AND(D$38=1,D$82=1)</formula>
    </cfRule>
  </conditionalFormatting>
  <conditionalFormatting sqref="D5:AH10">
    <cfRule type="expression" dxfId="620" priority="4">
      <formula>AND(D100=3,D$82=1)</formula>
    </cfRule>
    <cfRule type="expression" dxfId="619" priority="5">
      <formula>AND(D100=2,D$82=1)</formula>
    </cfRule>
  </conditionalFormatting>
  <conditionalFormatting sqref="D13:AH13">
    <cfRule type="expression" dxfId="618" priority="6">
      <formula>AND(D87=3,D$82=1)</formula>
    </cfRule>
    <cfRule type="expression" dxfId="617" priority="7">
      <formula>AND(D87=2,D$82=1)</formula>
    </cfRule>
    <cfRule type="expression" dxfId="616" priority="8">
      <formula>AND(D87=1,D$82=1)</formula>
    </cfRule>
  </conditionalFormatting>
  <conditionalFormatting sqref="D16:AH16">
    <cfRule type="cellIs" dxfId="615" priority="1" operator="greaterThan">
      <formula>HT_NAZ</formula>
    </cfRule>
  </conditionalFormatting>
  <dataValidations count="1">
    <dataValidation type="time" allowBlank="1" showInputMessage="1" showErrorMessage="1" sqref="D5:AH12" xr:uid="{00000000-0002-0000-0300-000000000000}">
      <formula1>0</formula1>
      <formula2>0.999305555555556</formula2>
    </dataValidation>
  </dataValidations>
  <printOptions horizontalCentered="1" verticalCentered="1"/>
  <pageMargins left="0.19685039370078741" right="0.19685039370078741" top="0.39370078740157483" bottom="0.19685039370078741" header="0.31496062992125984" footer="0.19685039370078741"/>
  <pageSetup paperSize="9" scale="53" orientation="landscape" horizontalDpi="4294967292" r:id="rId1"/>
  <headerFooter alignWithMargins="0">
    <oddHeader>&amp;CMonatsabrechnung &amp;A</oddHeader>
    <oddFooter>&amp;C&amp;12&amp;D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tabColor theme="9" tint="0.39997558519241921"/>
    <pageSetUpPr fitToPage="1"/>
  </sheetPr>
  <dimension ref="A1:AO139"/>
  <sheetViews>
    <sheetView showGridLines="0" zoomScale="80" zoomScaleNormal="75" workbookViewId="0">
      <pane xSplit="3" ySplit="4" topLeftCell="D5" activePane="bottomRight" state="frozen"/>
      <selection activeCell="D5" sqref="D5"/>
      <selection pane="topRight" activeCell="D5" sqref="D5"/>
      <selection pane="bottomLeft" activeCell="D5" sqref="D5"/>
      <selection pane="bottomRight" activeCell="D5" sqref="D5"/>
    </sheetView>
  </sheetViews>
  <sheetFormatPr baseColWidth="10" defaultRowHeight="12.75" x14ac:dyDescent="0.2"/>
  <cols>
    <col min="1" max="1" width="4.5703125" style="130" hidden="1" customWidth="1"/>
    <col min="2" max="2" width="29" style="5" customWidth="1"/>
    <col min="3" max="3" width="9.140625" style="1" customWidth="1"/>
    <col min="4" max="34" width="7" style="1" customWidth="1"/>
    <col min="35" max="36" width="9.140625" style="1" customWidth="1"/>
    <col min="37" max="37" width="13.5703125" style="63" customWidth="1"/>
    <col min="40" max="40" width="26.7109375" customWidth="1"/>
  </cols>
  <sheetData>
    <row r="1" spans="1:40" ht="30" customHeight="1" thickBot="1" x14ac:dyDescent="0.25">
      <c r="A1" s="118">
        <v>2</v>
      </c>
      <c r="B1" s="227">
        <f>DATEVALUE("1."&amp;A1&amp;"."&amp;SL_Jahr)</f>
        <v>45323</v>
      </c>
      <c r="C1" s="228">
        <f>SL_Jahr</f>
        <v>2024</v>
      </c>
      <c r="D1" s="229" t="str">
        <f>B_Gde</f>
        <v>Gde:</v>
      </c>
      <c r="E1" s="230">
        <f>SL_Gemeinde</f>
        <v>0</v>
      </c>
      <c r="F1" s="150"/>
      <c r="G1" s="150"/>
      <c r="H1" s="150"/>
      <c r="I1" s="150"/>
      <c r="J1" s="150"/>
      <c r="K1" s="150"/>
      <c r="L1" s="150"/>
      <c r="M1" s="150"/>
      <c r="N1" s="150"/>
      <c r="O1" s="150"/>
      <c r="P1" s="150"/>
      <c r="Q1" s="150"/>
      <c r="R1" s="231"/>
      <c r="S1" s="232"/>
      <c r="T1" s="233" t="str">
        <f>B_Schule</f>
        <v>Schule:</v>
      </c>
      <c r="U1" s="230">
        <f>SL_Schule</f>
        <v>0</v>
      </c>
      <c r="V1" s="150"/>
      <c r="W1" s="150"/>
      <c r="X1" s="150"/>
      <c r="Y1" s="150"/>
      <c r="Z1" s="150"/>
      <c r="AA1" s="150"/>
      <c r="AB1" s="150"/>
      <c r="AC1" s="150"/>
      <c r="AD1" s="150"/>
      <c r="AE1" s="234"/>
      <c r="AF1" s="150"/>
      <c r="AG1" s="150"/>
      <c r="AH1" s="232"/>
      <c r="AI1"/>
      <c r="AJ1" s="138" t="str">
        <f>HYPERLINK(VSA_HELPLINK,"i")</f>
        <v>i</v>
      </c>
      <c r="AK1" s="57"/>
      <c r="AL1" s="56"/>
    </row>
    <row r="2" spans="1:40" ht="30" customHeight="1" thickBot="1" x14ac:dyDescent="0.25">
      <c r="A2" s="118">
        <f>VLOOKUP(A1,Monatsenden,2)</f>
        <v>45351</v>
      </c>
      <c r="B2" s="235" t="str">
        <f>B_Bg</f>
        <v>BG:</v>
      </c>
      <c r="C2" s="236">
        <f>VLOOKUP(B1,VSA_Kalender,13)</f>
        <v>1</v>
      </c>
      <c r="D2" s="237" t="str">
        <f>B_Name</f>
        <v>Name:</v>
      </c>
      <c r="E2" s="238">
        <f>SL_Name</f>
        <v>0</v>
      </c>
      <c r="F2" s="239"/>
      <c r="G2" s="239"/>
      <c r="H2" s="239"/>
      <c r="I2" s="239"/>
      <c r="J2" s="239"/>
      <c r="K2" s="239"/>
      <c r="L2" s="239"/>
      <c r="M2" s="239"/>
      <c r="N2" s="239"/>
      <c r="O2" s="239"/>
      <c r="P2" s="239"/>
      <c r="Q2" s="239"/>
      <c r="R2" s="240"/>
      <c r="S2" s="241"/>
      <c r="T2" s="241"/>
      <c r="U2" s="242"/>
      <c r="V2" s="242"/>
      <c r="W2" s="242"/>
      <c r="X2" s="242"/>
      <c r="Y2" s="242"/>
      <c r="Z2" s="242"/>
      <c r="AA2" s="242"/>
      <c r="AB2" s="242"/>
      <c r="AC2" s="242"/>
      <c r="AD2" s="242"/>
      <c r="AE2" s="242"/>
      <c r="AF2" s="242"/>
      <c r="AG2" s="242"/>
      <c r="AH2" s="243"/>
      <c r="AI2" s="3"/>
      <c r="AJ2" s="3"/>
      <c r="AK2" s="58"/>
      <c r="AL2" s="56"/>
    </row>
    <row r="3" spans="1:40" ht="17.25" customHeight="1" x14ac:dyDescent="0.2">
      <c r="A3" s="124"/>
      <c r="B3" s="821" t="str">
        <f>Zerf_Version</f>
        <v>Version VSA 5.05</v>
      </c>
      <c r="C3" s="822"/>
      <c r="D3" s="120">
        <f>DATE($C$1,MONTH($B$1),D$4)</f>
        <v>45323</v>
      </c>
      <c r="E3" s="121">
        <f t="shared" ref="E3:AE3" si="0">DATE($C$1,MONTH($B$1),E$4)</f>
        <v>45324</v>
      </c>
      <c r="F3" s="121">
        <f t="shared" si="0"/>
        <v>45325</v>
      </c>
      <c r="G3" s="121">
        <f t="shared" si="0"/>
        <v>45326</v>
      </c>
      <c r="H3" s="121">
        <f t="shared" si="0"/>
        <v>45327</v>
      </c>
      <c r="I3" s="121">
        <f t="shared" si="0"/>
        <v>45328</v>
      </c>
      <c r="J3" s="121">
        <f t="shared" si="0"/>
        <v>45329</v>
      </c>
      <c r="K3" s="121">
        <f t="shared" si="0"/>
        <v>45330</v>
      </c>
      <c r="L3" s="121">
        <f t="shared" si="0"/>
        <v>45331</v>
      </c>
      <c r="M3" s="121">
        <f t="shared" si="0"/>
        <v>45332</v>
      </c>
      <c r="N3" s="121">
        <f t="shared" si="0"/>
        <v>45333</v>
      </c>
      <c r="O3" s="121">
        <f t="shared" si="0"/>
        <v>45334</v>
      </c>
      <c r="P3" s="121">
        <f t="shared" si="0"/>
        <v>45335</v>
      </c>
      <c r="Q3" s="121">
        <f t="shared" si="0"/>
        <v>45336</v>
      </c>
      <c r="R3" s="121">
        <f t="shared" si="0"/>
        <v>45337</v>
      </c>
      <c r="S3" s="121">
        <f t="shared" si="0"/>
        <v>45338</v>
      </c>
      <c r="T3" s="121">
        <f t="shared" si="0"/>
        <v>45339</v>
      </c>
      <c r="U3" s="121">
        <f t="shared" si="0"/>
        <v>45340</v>
      </c>
      <c r="V3" s="121">
        <f t="shared" si="0"/>
        <v>45341</v>
      </c>
      <c r="W3" s="121">
        <f t="shared" si="0"/>
        <v>45342</v>
      </c>
      <c r="X3" s="121">
        <f t="shared" si="0"/>
        <v>45343</v>
      </c>
      <c r="Y3" s="121">
        <f t="shared" si="0"/>
        <v>45344</v>
      </c>
      <c r="Z3" s="121">
        <f t="shared" si="0"/>
        <v>45345</v>
      </c>
      <c r="AA3" s="121">
        <f t="shared" si="0"/>
        <v>45346</v>
      </c>
      <c r="AB3" s="121">
        <f t="shared" si="0"/>
        <v>45347</v>
      </c>
      <c r="AC3" s="121">
        <f t="shared" si="0"/>
        <v>45348</v>
      </c>
      <c r="AD3" s="121">
        <f t="shared" si="0"/>
        <v>45349</v>
      </c>
      <c r="AE3" s="121">
        <f t="shared" si="0"/>
        <v>45350</v>
      </c>
      <c r="AF3" s="121">
        <f>IF(MONTH(DATE($C$1,MONTH($B$1),AF$37))&gt;MONTH($B$1),"",DATE($C$1,MONTH($B$1),AF$4))</f>
        <v>45351</v>
      </c>
      <c r="AG3" s="121" t="str">
        <f>IF(MONTH(DATE($C$1,MONTH($B$1),AG$37))&gt;MONTH($B$1),"",DATE($C$1,MONTH($B$1),AG$4))</f>
        <v/>
      </c>
      <c r="AH3" s="316" t="str">
        <f>IF(MONTH(DATE($C$1,MONTH($B$1),AH$37))&gt;MONTH($B$1),"",DATE($C$1,MONTH($B$1),AH$4))</f>
        <v/>
      </c>
      <c r="AI3" s="319"/>
      <c r="AJ3" s="3"/>
      <c r="AK3" s="58"/>
      <c r="AL3" s="56"/>
    </row>
    <row r="4" spans="1:40" ht="19.5" customHeight="1" thickBot="1" x14ac:dyDescent="0.25">
      <c r="A4" s="125"/>
      <c r="B4" s="823"/>
      <c r="C4" s="824"/>
      <c r="D4" s="119">
        <f t="shared" ref="D4:AE4" si="1">IF(MONTH(DATE($C$1,MONTH($B$1),D$37))&gt;MONTH($B$1),"",D37)</f>
        <v>1</v>
      </c>
      <c r="E4" s="119">
        <f t="shared" si="1"/>
        <v>2</v>
      </c>
      <c r="F4" s="119">
        <f t="shared" si="1"/>
        <v>3</v>
      </c>
      <c r="G4" s="119">
        <f t="shared" si="1"/>
        <v>4</v>
      </c>
      <c r="H4" s="119">
        <f t="shared" si="1"/>
        <v>5</v>
      </c>
      <c r="I4" s="119">
        <f t="shared" si="1"/>
        <v>6</v>
      </c>
      <c r="J4" s="119">
        <f t="shared" si="1"/>
        <v>7</v>
      </c>
      <c r="K4" s="119">
        <f t="shared" si="1"/>
        <v>8</v>
      </c>
      <c r="L4" s="119">
        <f t="shared" si="1"/>
        <v>9</v>
      </c>
      <c r="M4" s="119">
        <f t="shared" si="1"/>
        <v>10</v>
      </c>
      <c r="N4" s="119">
        <f t="shared" si="1"/>
        <v>11</v>
      </c>
      <c r="O4" s="119">
        <f t="shared" si="1"/>
        <v>12</v>
      </c>
      <c r="P4" s="119">
        <f t="shared" si="1"/>
        <v>13</v>
      </c>
      <c r="Q4" s="119">
        <f t="shared" si="1"/>
        <v>14</v>
      </c>
      <c r="R4" s="119">
        <f t="shared" si="1"/>
        <v>15</v>
      </c>
      <c r="S4" s="119">
        <f t="shared" si="1"/>
        <v>16</v>
      </c>
      <c r="T4" s="119">
        <f t="shared" si="1"/>
        <v>17</v>
      </c>
      <c r="U4" s="119">
        <f t="shared" si="1"/>
        <v>18</v>
      </c>
      <c r="V4" s="119">
        <f t="shared" si="1"/>
        <v>19</v>
      </c>
      <c r="W4" s="119">
        <f t="shared" si="1"/>
        <v>20</v>
      </c>
      <c r="X4" s="119">
        <f t="shared" si="1"/>
        <v>21</v>
      </c>
      <c r="Y4" s="119">
        <f t="shared" si="1"/>
        <v>22</v>
      </c>
      <c r="Z4" s="119">
        <f t="shared" si="1"/>
        <v>23</v>
      </c>
      <c r="AA4" s="119">
        <f t="shared" si="1"/>
        <v>24</v>
      </c>
      <c r="AB4" s="119">
        <f t="shared" si="1"/>
        <v>25</v>
      </c>
      <c r="AC4" s="119">
        <f t="shared" si="1"/>
        <v>26</v>
      </c>
      <c r="AD4" s="119">
        <f t="shared" si="1"/>
        <v>27</v>
      </c>
      <c r="AE4" s="119">
        <f t="shared" si="1"/>
        <v>28</v>
      </c>
      <c r="AF4" s="119">
        <f>IF(MONTH(DATE($C$1,MONTH($B$1),AF$37))&gt;MONTH($B$1),"",AF37)</f>
        <v>29</v>
      </c>
      <c r="AG4" s="119" t="str">
        <f>IF(MONTH(DATE($C$1,MONTH($B$1),AG$37))&gt;MONTH($B$1),"",AG37)</f>
        <v/>
      </c>
      <c r="AH4" s="317" t="str">
        <f>IF(MONTH(DATE($C$1,MONTH($B$1),AH$37))&gt;MONTH($B$1),"",AH37)</f>
        <v/>
      </c>
      <c r="AI4" s="319"/>
      <c r="AJ4" s="122"/>
      <c r="AK4" s="58"/>
      <c r="AL4" s="56"/>
    </row>
    <row r="5" spans="1:40" ht="22.7" customHeight="1" x14ac:dyDescent="0.2">
      <c r="A5" s="125"/>
      <c r="B5" s="828" t="s">
        <v>274</v>
      </c>
      <c r="C5" s="829"/>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398"/>
      <c r="AI5" s="319"/>
      <c r="AJ5" s="122"/>
      <c r="AK5" s="58"/>
      <c r="AL5" s="56"/>
      <c r="AM5" s="10"/>
    </row>
    <row r="6" spans="1:40" ht="22.7" customHeight="1" x14ac:dyDescent="0.2">
      <c r="A6" s="125"/>
      <c r="B6" s="830" t="s">
        <v>275</v>
      </c>
      <c r="C6" s="831"/>
      <c r="D6" s="397"/>
      <c r="E6" s="397"/>
      <c r="F6" s="397"/>
      <c r="G6" s="397"/>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8"/>
      <c r="AI6" s="319"/>
      <c r="AJ6" s="122"/>
      <c r="AK6" s="58"/>
      <c r="AL6" s="56"/>
    </row>
    <row r="7" spans="1:40" ht="22.7" customHeight="1" x14ac:dyDescent="0.2">
      <c r="A7" s="126"/>
      <c r="B7" s="828" t="s">
        <v>274</v>
      </c>
      <c r="C7" s="829"/>
      <c r="D7" s="397"/>
      <c r="E7" s="397"/>
      <c r="F7" s="397"/>
      <c r="G7" s="397"/>
      <c r="H7" s="397"/>
      <c r="I7" s="397"/>
      <c r="J7" s="397"/>
      <c r="K7" s="397"/>
      <c r="L7" s="397"/>
      <c r="M7" s="397"/>
      <c r="N7" s="397"/>
      <c r="O7" s="397"/>
      <c r="P7" s="397"/>
      <c r="Q7" s="397"/>
      <c r="R7" s="397"/>
      <c r="S7" s="397"/>
      <c r="T7" s="397"/>
      <c r="U7" s="397"/>
      <c r="V7" s="397"/>
      <c r="W7" s="397"/>
      <c r="X7" s="397"/>
      <c r="Y7" s="397"/>
      <c r="Z7" s="397"/>
      <c r="AA7" s="397"/>
      <c r="AB7" s="397"/>
      <c r="AC7" s="397"/>
      <c r="AD7" s="397"/>
      <c r="AE7" s="397"/>
      <c r="AF7" s="397"/>
      <c r="AG7" s="397"/>
      <c r="AH7" s="398"/>
      <c r="AI7" s="319"/>
      <c r="AJ7" s="122"/>
      <c r="AK7" s="58"/>
      <c r="AL7" s="56"/>
    </row>
    <row r="8" spans="1:40" ht="22.7" customHeight="1" x14ac:dyDescent="0.2">
      <c r="A8" s="125"/>
      <c r="B8" s="830" t="s">
        <v>275</v>
      </c>
      <c r="C8" s="831"/>
      <c r="D8" s="397"/>
      <c r="E8" s="397"/>
      <c r="F8" s="397"/>
      <c r="G8" s="397"/>
      <c r="H8" s="397"/>
      <c r="I8" s="397"/>
      <c r="J8" s="397"/>
      <c r="K8" s="397"/>
      <c r="L8" s="397"/>
      <c r="M8" s="397"/>
      <c r="N8" s="397"/>
      <c r="O8" s="397"/>
      <c r="P8" s="397"/>
      <c r="Q8" s="397"/>
      <c r="R8" s="397"/>
      <c r="S8" s="397"/>
      <c r="T8" s="397"/>
      <c r="U8" s="397"/>
      <c r="V8" s="397"/>
      <c r="W8" s="397"/>
      <c r="X8" s="397"/>
      <c r="Y8" s="397"/>
      <c r="Z8" s="397"/>
      <c r="AA8" s="397"/>
      <c r="AB8" s="397"/>
      <c r="AC8" s="397"/>
      <c r="AD8" s="397"/>
      <c r="AE8" s="397"/>
      <c r="AF8" s="397"/>
      <c r="AG8" s="397"/>
      <c r="AH8" s="398"/>
      <c r="AI8" s="319"/>
      <c r="AJ8" s="122"/>
      <c r="AK8" s="59"/>
      <c r="AL8" s="56"/>
      <c r="AM8" s="32"/>
      <c r="AN8" s="32"/>
    </row>
    <row r="9" spans="1:40" ht="22.7" customHeight="1" x14ac:dyDescent="0.2">
      <c r="A9" s="125"/>
      <c r="B9" s="828" t="s">
        <v>274</v>
      </c>
      <c r="C9" s="829"/>
      <c r="D9" s="397"/>
      <c r="E9" s="397"/>
      <c r="F9" s="397"/>
      <c r="G9" s="397"/>
      <c r="H9" s="397"/>
      <c r="I9" s="397"/>
      <c r="J9" s="397"/>
      <c r="K9" s="397"/>
      <c r="L9" s="397"/>
      <c r="M9" s="397"/>
      <c r="N9" s="397"/>
      <c r="O9" s="397"/>
      <c r="P9" s="397"/>
      <c r="Q9" s="397"/>
      <c r="R9" s="397"/>
      <c r="S9" s="397"/>
      <c r="T9" s="397"/>
      <c r="U9" s="397"/>
      <c r="V9" s="397"/>
      <c r="W9" s="397"/>
      <c r="X9" s="397"/>
      <c r="Y9" s="397"/>
      <c r="Z9" s="397"/>
      <c r="AA9" s="397"/>
      <c r="AB9" s="397"/>
      <c r="AC9" s="397"/>
      <c r="AD9" s="397"/>
      <c r="AE9" s="397"/>
      <c r="AF9" s="397"/>
      <c r="AG9" s="397"/>
      <c r="AH9" s="398"/>
      <c r="AI9" s="319"/>
      <c r="AJ9" s="123"/>
      <c r="AK9" s="60"/>
      <c r="AL9" s="46"/>
    </row>
    <row r="10" spans="1:40" ht="22.7" customHeight="1" x14ac:dyDescent="0.2">
      <c r="A10" s="125"/>
      <c r="B10" s="830" t="s">
        <v>275</v>
      </c>
      <c r="C10" s="831"/>
      <c r="D10" s="397"/>
      <c r="E10" s="397"/>
      <c r="F10" s="397"/>
      <c r="G10" s="397"/>
      <c r="H10" s="397"/>
      <c r="I10" s="397"/>
      <c r="J10" s="397"/>
      <c r="K10" s="397"/>
      <c r="L10" s="397"/>
      <c r="M10" s="397"/>
      <c r="N10" s="397"/>
      <c r="O10" s="397"/>
      <c r="P10" s="397"/>
      <c r="Q10" s="397"/>
      <c r="R10" s="397"/>
      <c r="S10" s="397"/>
      <c r="T10" s="397"/>
      <c r="U10" s="397"/>
      <c r="V10" s="397"/>
      <c r="W10" s="397"/>
      <c r="X10" s="397"/>
      <c r="Y10" s="397"/>
      <c r="Z10" s="397"/>
      <c r="AA10" s="397"/>
      <c r="AB10" s="397"/>
      <c r="AC10" s="397"/>
      <c r="AD10" s="397"/>
      <c r="AE10" s="397"/>
      <c r="AF10" s="397"/>
      <c r="AG10" s="397"/>
      <c r="AH10" s="398"/>
      <c r="AI10" s="319"/>
      <c r="AJ10" s="123"/>
      <c r="AK10" s="70"/>
      <c r="AL10" s="46"/>
    </row>
    <row r="11" spans="1:40" ht="22.7" customHeight="1" x14ac:dyDescent="0.2">
      <c r="A11" s="125"/>
      <c r="B11" s="828" t="s">
        <v>274</v>
      </c>
      <c r="C11" s="829"/>
      <c r="D11" s="397"/>
      <c r="E11" s="397"/>
      <c r="F11" s="397"/>
      <c r="G11" s="397"/>
      <c r="H11" s="397"/>
      <c r="I11" s="397"/>
      <c r="J11" s="397"/>
      <c r="K11" s="397"/>
      <c r="L11" s="397"/>
      <c r="M11" s="397"/>
      <c r="N11" s="397"/>
      <c r="O11" s="397"/>
      <c r="P11" s="397"/>
      <c r="Q11" s="397"/>
      <c r="R11" s="397"/>
      <c r="S11" s="397"/>
      <c r="T11" s="397"/>
      <c r="U11" s="397"/>
      <c r="V11" s="397"/>
      <c r="W11" s="397"/>
      <c r="X11" s="397"/>
      <c r="Y11" s="397"/>
      <c r="Z11" s="397"/>
      <c r="AA11" s="397"/>
      <c r="AB11" s="397"/>
      <c r="AC11" s="397"/>
      <c r="AD11" s="397"/>
      <c r="AE11" s="397"/>
      <c r="AF11" s="397"/>
      <c r="AG11" s="397"/>
      <c r="AH11" s="398"/>
      <c r="AI11" s="319"/>
      <c r="AJ11" s="80"/>
      <c r="AK11" s="58"/>
      <c r="AL11" s="56"/>
      <c r="AM11" s="10"/>
    </row>
    <row r="12" spans="1:40" ht="22.7" customHeight="1" x14ac:dyDescent="0.2">
      <c r="A12" s="125"/>
      <c r="B12" s="830" t="s">
        <v>275</v>
      </c>
      <c r="C12" s="831"/>
      <c r="D12" s="397"/>
      <c r="E12" s="397"/>
      <c r="F12" s="397"/>
      <c r="G12" s="397"/>
      <c r="H12" s="397"/>
      <c r="I12" s="397"/>
      <c r="J12" s="397"/>
      <c r="K12" s="397"/>
      <c r="L12" s="397"/>
      <c r="M12" s="397"/>
      <c r="N12" s="397"/>
      <c r="O12" s="397"/>
      <c r="P12" s="397"/>
      <c r="Q12" s="397"/>
      <c r="R12" s="397"/>
      <c r="S12" s="397"/>
      <c r="T12" s="397"/>
      <c r="U12" s="397"/>
      <c r="V12" s="397"/>
      <c r="W12" s="397"/>
      <c r="X12" s="397"/>
      <c r="Y12" s="397"/>
      <c r="Z12" s="397"/>
      <c r="AA12" s="397"/>
      <c r="AB12" s="397"/>
      <c r="AC12" s="397"/>
      <c r="AD12" s="397"/>
      <c r="AE12" s="397"/>
      <c r="AF12" s="397"/>
      <c r="AG12" s="397"/>
      <c r="AH12" s="398"/>
      <c r="AI12" s="319"/>
      <c r="AJ12" s="80"/>
      <c r="AK12" s="58"/>
      <c r="AL12" s="56"/>
      <c r="AM12" s="10"/>
    </row>
    <row r="13" spans="1:40" ht="22.7" customHeight="1" thickBot="1" x14ac:dyDescent="0.25">
      <c r="A13" s="127"/>
      <c r="B13" s="797" t="str">
        <f>B_PrZeit</f>
        <v>Präsenzzeit</v>
      </c>
      <c r="C13" s="790"/>
      <c r="D13" s="315">
        <f t="shared" ref="D13:AH13" si="2">24*(D6-D5+D8-D7+D10-D9+D12-D11)*D88</f>
        <v>0</v>
      </c>
      <c r="E13" s="315">
        <f t="shared" si="2"/>
        <v>0</v>
      </c>
      <c r="F13" s="315">
        <f t="shared" si="2"/>
        <v>0</v>
      </c>
      <c r="G13" s="315">
        <f t="shared" si="2"/>
        <v>0</v>
      </c>
      <c r="H13" s="315">
        <f t="shared" si="2"/>
        <v>0</v>
      </c>
      <c r="I13" s="315">
        <f t="shared" si="2"/>
        <v>0</v>
      </c>
      <c r="J13" s="315">
        <f t="shared" si="2"/>
        <v>0</v>
      </c>
      <c r="K13" s="315">
        <f t="shared" si="2"/>
        <v>0</v>
      </c>
      <c r="L13" s="315">
        <f t="shared" si="2"/>
        <v>0</v>
      </c>
      <c r="M13" s="315">
        <f t="shared" si="2"/>
        <v>0</v>
      </c>
      <c r="N13" s="315">
        <f t="shared" si="2"/>
        <v>0</v>
      </c>
      <c r="O13" s="315">
        <f t="shared" si="2"/>
        <v>0</v>
      </c>
      <c r="P13" s="315">
        <f t="shared" si="2"/>
        <v>0</v>
      </c>
      <c r="Q13" s="315">
        <f t="shared" si="2"/>
        <v>0</v>
      </c>
      <c r="R13" s="315">
        <f t="shared" si="2"/>
        <v>0</v>
      </c>
      <c r="S13" s="315">
        <f t="shared" si="2"/>
        <v>0</v>
      </c>
      <c r="T13" s="315">
        <f t="shared" si="2"/>
        <v>0</v>
      </c>
      <c r="U13" s="315">
        <f t="shared" si="2"/>
        <v>0</v>
      </c>
      <c r="V13" s="315">
        <f t="shared" si="2"/>
        <v>0</v>
      </c>
      <c r="W13" s="315">
        <f t="shared" si="2"/>
        <v>0</v>
      </c>
      <c r="X13" s="315">
        <f t="shared" si="2"/>
        <v>0</v>
      </c>
      <c r="Y13" s="315">
        <f t="shared" si="2"/>
        <v>0</v>
      </c>
      <c r="Z13" s="315">
        <f t="shared" si="2"/>
        <v>0</v>
      </c>
      <c r="AA13" s="315">
        <f t="shared" si="2"/>
        <v>0</v>
      </c>
      <c r="AB13" s="315">
        <f t="shared" si="2"/>
        <v>0</v>
      </c>
      <c r="AC13" s="315">
        <f t="shared" si="2"/>
        <v>0</v>
      </c>
      <c r="AD13" s="315">
        <f t="shared" si="2"/>
        <v>0</v>
      </c>
      <c r="AE13" s="315">
        <f t="shared" si="2"/>
        <v>0</v>
      </c>
      <c r="AF13" s="315">
        <f t="shared" si="2"/>
        <v>0</v>
      </c>
      <c r="AG13" s="315">
        <f t="shared" si="2"/>
        <v>0</v>
      </c>
      <c r="AH13" s="318">
        <f t="shared" si="2"/>
        <v>0</v>
      </c>
      <c r="AI13" s="320"/>
      <c r="AJ13" s="110"/>
      <c r="AK13" s="58"/>
      <c r="AL13" s="56"/>
      <c r="AM13" s="10"/>
    </row>
    <row r="14" spans="1:40" s="15" customFormat="1" ht="22.7" customHeight="1" x14ac:dyDescent="0.2">
      <c r="A14" s="128"/>
      <c r="B14" s="352" t="str">
        <f>B_TotalAZist</f>
        <v>Total Arbeitszeit (IST)</v>
      </c>
      <c r="C14" s="825" t="str">
        <f>B_Utraege</f>
        <v>&lt;&lt;&lt;  Überträge
&amp; Jahresanspruch</v>
      </c>
      <c r="D14" s="350">
        <f>IF(D13+D35&gt;=D15,D13+D35,MIN(D13+D35+SUM(D20,D22:D34),IF(D15&lt;0,0,D15)))*D84</f>
        <v>0</v>
      </c>
      <c r="E14" s="350">
        <f t="shared" ref="E14:AH14" si="3">IF(E13+E35&gt;=E15,E13+E35,MIN(E13+E35+SUM(E20,E22:E34),IF(E15&lt;0,0,E15)))*E84</f>
        <v>0</v>
      </c>
      <c r="F14" s="350">
        <f t="shared" si="3"/>
        <v>0</v>
      </c>
      <c r="G14" s="350">
        <f t="shared" si="3"/>
        <v>0</v>
      </c>
      <c r="H14" s="350">
        <f t="shared" si="3"/>
        <v>0</v>
      </c>
      <c r="I14" s="350">
        <f t="shared" si="3"/>
        <v>0</v>
      </c>
      <c r="J14" s="350">
        <f t="shared" si="3"/>
        <v>0</v>
      </c>
      <c r="K14" s="350">
        <f t="shared" si="3"/>
        <v>0</v>
      </c>
      <c r="L14" s="350">
        <f t="shared" si="3"/>
        <v>0</v>
      </c>
      <c r="M14" s="350">
        <f t="shared" si="3"/>
        <v>0</v>
      </c>
      <c r="N14" s="350">
        <f t="shared" si="3"/>
        <v>0</v>
      </c>
      <c r="O14" s="350">
        <f t="shared" si="3"/>
        <v>0</v>
      </c>
      <c r="P14" s="350">
        <f t="shared" si="3"/>
        <v>0</v>
      </c>
      <c r="Q14" s="350">
        <f t="shared" si="3"/>
        <v>0</v>
      </c>
      <c r="R14" s="350">
        <f t="shared" si="3"/>
        <v>0</v>
      </c>
      <c r="S14" s="350">
        <f t="shared" si="3"/>
        <v>0</v>
      </c>
      <c r="T14" s="350">
        <f t="shared" si="3"/>
        <v>0</v>
      </c>
      <c r="U14" s="350">
        <f t="shared" si="3"/>
        <v>0</v>
      </c>
      <c r="V14" s="350">
        <f t="shared" si="3"/>
        <v>0</v>
      </c>
      <c r="W14" s="350">
        <f t="shared" si="3"/>
        <v>0</v>
      </c>
      <c r="X14" s="350">
        <f t="shared" si="3"/>
        <v>0</v>
      </c>
      <c r="Y14" s="350">
        <f t="shared" si="3"/>
        <v>0</v>
      </c>
      <c r="Z14" s="350">
        <f t="shared" si="3"/>
        <v>0</v>
      </c>
      <c r="AA14" s="350">
        <f t="shared" si="3"/>
        <v>0</v>
      </c>
      <c r="AB14" s="350">
        <f t="shared" si="3"/>
        <v>0</v>
      </c>
      <c r="AC14" s="350">
        <f t="shared" si="3"/>
        <v>0</v>
      </c>
      <c r="AD14" s="350">
        <f t="shared" si="3"/>
        <v>0</v>
      </c>
      <c r="AE14" s="350">
        <f t="shared" si="3"/>
        <v>0</v>
      </c>
      <c r="AF14" s="350">
        <f t="shared" si="3"/>
        <v>0</v>
      </c>
      <c r="AG14" s="350">
        <f t="shared" si="3"/>
        <v>0</v>
      </c>
      <c r="AH14" s="350">
        <f t="shared" si="3"/>
        <v>0</v>
      </c>
      <c r="AI14" s="247">
        <f>SUMIF($D$82:$AH$82,1,D14:AH14)</f>
        <v>0</v>
      </c>
      <c r="AJ14" s="244">
        <f>AI14-AI15</f>
        <v>-168.00000000000006</v>
      </c>
      <c r="AK14" s="59"/>
      <c r="AL14" s="56"/>
      <c r="AM14" s="10"/>
    </row>
    <row r="15" spans="1:40" ht="22.7" customHeight="1" x14ac:dyDescent="0.2">
      <c r="A15" s="129"/>
      <c r="B15" s="352" t="str">
        <f>B_NettoSollAZ</f>
        <v>Netto-SOLL-Arbeitszeit</v>
      </c>
      <c r="C15" s="826"/>
      <c r="D15" s="245">
        <f>ROUND(D16-D19,2)</f>
        <v>8.4</v>
      </c>
      <c r="E15" s="245">
        <f t="shared" ref="E15:AE15" si="4">ROUND(E16-E19,2)</f>
        <v>8.4</v>
      </c>
      <c r="F15" s="245">
        <f t="shared" si="4"/>
        <v>0</v>
      </c>
      <c r="G15" s="245">
        <f t="shared" si="4"/>
        <v>0</v>
      </c>
      <c r="H15" s="245">
        <f t="shared" si="4"/>
        <v>8.4</v>
      </c>
      <c r="I15" s="245">
        <f t="shared" si="4"/>
        <v>8.4</v>
      </c>
      <c r="J15" s="245">
        <f t="shared" si="4"/>
        <v>8.4</v>
      </c>
      <c r="K15" s="245">
        <f t="shared" si="4"/>
        <v>8.4</v>
      </c>
      <c r="L15" s="245">
        <f t="shared" si="4"/>
        <v>8.4</v>
      </c>
      <c r="M15" s="245">
        <f t="shared" si="4"/>
        <v>0</v>
      </c>
      <c r="N15" s="245">
        <f t="shared" si="4"/>
        <v>0</v>
      </c>
      <c r="O15" s="245">
        <f t="shared" si="4"/>
        <v>8.4</v>
      </c>
      <c r="P15" s="245">
        <f t="shared" si="4"/>
        <v>8.4</v>
      </c>
      <c r="Q15" s="245">
        <f t="shared" si="4"/>
        <v>8.4</v>
      </c>
      <c r="R15" s="245">
        <f t="shared" si="4"/>
        <v>8.4</v>
      </c>
      <c r="S15" s="245">
        <f t="shared" si="4"/>
        <v>8.4</v>
      </c>
      <c r="T15" s="245">
        <f t="shared" si="4"/>
        <v>0</v>
      </c>
      <c r="U15" s="245">
        <f t="shared" si="4"/>
        <v>0</v>
      </c>
      <c r="V15" s="245">
        <f t="shared" si="4"/>
        <v>0</v>
      </c>
      <c r="W15" s="245">
        <f t="shared" si="4"/>
        <v>8.4</v>
      </c>
      <c r="X15" s="245">
        <f t="shared" si="4"/>
        <v>8.4</v>
      </c>
      <c r="Y15" s="245">
        <f t="shared" si="4"/>
        <v>8.4</v>
      </c>
      <c r="Z15" s="245">
        <f t="shared" si="4"/>
        <v>8.4</v>
      </c>
      <c r="AA15" s="245">
        <f t="shared" si="4"/>
        <v>0</v>
      </c>
      <c r="AB15" s="245">
        <f t="shared" si="4"/>
        <v>0</v>
      </c>
      <c r="AC15" s="245">
        <f t="shared" si="4"/>
        <v>8.4</v>
      </c>
      <c r="AD15" s="245">
        <f t="shared" si="4"/>
        <v>8.4</v>
      </c>
      <c r="AE15" s="245">
        <f t="shared" si="4"/>
        <v>8.4</v>
      </c>
      <c r="AF15" s="245">
        <f>IF(AF$38=4,0,ROUND(AF16-AF19,2))</f>
        <v>8.4</v>
      </c>
      <c r="AG15" s="245">
        <f t="shared" ref="AG15:AH15" si="5">IF(AG$38=4,0,ROUND(AG16-AG19,2))</f>
        <v>0</v>
      </c>
      <c r="AH15" s="245">
        <f t="shared" si="5"/>
        <v>0</v>
      </c>
      <c r="AI15" s="247">
        <f>SUMIF($D$82:$AH$82,1,D15:AH15)</f>
        <v>168.00000000000006</v>
      </c>
      <c r="AJ15" s="248"/>
      <c r="AK15" s="58"/>
      <c r="AL15" s="56"/>
      <c r="AM15" s="10"/>
    </row>
    <row r="16" spans="1:40" ht="22.7" customHeight="1" x14ac:dyDescent="0.2">
      <c r="A16" s="129"/>
      <c r="B16" s="352" t="str">
        <f>B_BruttoSollAZ</f>
        <v>Brutto-SOLL-Arb.zeit</v>
      </c>
      <c r="C16" s="826"/>
      <c r="D16" s="245">
        <f t="shared" ref="D16:AE16" si="6">VLOOKUP(D3,VSA_Kalender,16)</f>
        <v>8.4</v>
      </c>
      <c r="E16" s="245">
        <f t="shared" si="6"/>
        <v>8.4</v>
      </c>
      <c r="F16" s="245">
        <f t="shared" si="6"/>
        <v>0</v>
      </c>
      <c r="G16" s="245">
        <f t="shared" si="6"/>
        <v>0</v>
      </c>
      <c r="H16" s="245">
        <f t="shared" si="6"/>
        <v>8.4</v>
      </c>
      <c r="I16" s="245">
        <f t="shared" si="6"/>
        <v>8.4</v>
      </c>
      <c r="J16" s="245">
        <f t="shared" si="6"/>
        <v>8.4</v>
      </c>
      <c r="K16" s="245">
        <f t="shared" si="6"/>
        <v>8.4</v>
      </c>
      <c r="L16" s="245">
        <f t="shared" si="6"/>
        <v>8.4</v>
      </c>
      <c r="M16" s="245">
        <f t="shared" si="6"/>
        <v>0</v>
      </c>
      <c r="N16" s="245">
        <f t="shared" si="6"/>
        <v>0</v>
      </c>
      <c r="O16" s="245">
        <f t="shared" si="6"/>
        <v>8.4</v>
      </c>
      <c r="P16" s="245">
        <f t="shared" si="6"/>
        <v>8.4</v>
      </c>
      <c r="Q16" s="245">
        <f t="shared" si="6"/>
        <v>8.4</v>
      </c>
      <c r="R16" s="245">
        <f t="shared" si="6"/>
        <v>8.4</v>
      </c>
      <c r="S16" s="245">
        <f t="shared" si="6"/>
        <v>8.4</v>
      </c>
      <c r="T16" s="245">
        <f t="shared" si="6"/>
        <v>0</v>
      </c>
      <c r="U16" s="245">
        <f t="shared" si="6"/>
        <v>0</v>
      </c>
      <c r="V16" s="245">
        <f t="shared" si="6"/>
        <v>8.4</v>
      </c>
      <c r="W16" s="245">
        <f t="shared" si="6"/>
        <v>8.4</v>
      </c>
      <c r="X16" s="245">
        <f t="shared" si="6"/>
        <v>8.4</v>
      </c>
      <c r="Y16" s="245">
        <f t="shared" si="6"/>
        <v>8.4</v>
      </c>
      <c r="Z16" s="245">
        <f t="shared" si="6"/>
        <v>8.4</v>
      </c>
      <c r="AA16" s="245">
        <f t="shared" si="6"/>
        <v>0</v>
      </c>
      <c r="AB16" s="245">
        <f t="shared" si="6"/>
        <v>0</v>
      </c>
      <c r="AC16" s="245">
        <f t="shared" si="6"/>
        <v>8.4</v>
      </c>
      <c r="AD16" s="245">
        <f t="shared" si="6"/>
        <v>8.4</v>
      </c>
      <c r="AE16" s="245">
        <f t="shared" si="6"/>
        <v>8.4</v>
      </c>
      <c r="AF16" s="245">
        <f>IF(AF$38=4,0,VLOOKUP(AF3,VSA_Kalender,16))</f>
        <v>8.4</v>
      </c>
      <c r="AG16" s="245">
        <f>IF(AG$38=4,0,VLOOKUP(AG3,VSA_Kalender,16))</f>
        <v>0</v>
      </c>
      <c r="AH16" s="245">
        <f>IF(AH$38=4,0,VLOOKUP(AH3,VSA_Kalender,16))</f>
        <v>0</v>
      </c>
      <c r="AI16" s="247"/>
      <c r="AJ16" s="248"/>
      <c r="AK16" s="58"/>
      <c r="AL16" s="56"/>
      <c r="AM16" s="10"/>
    </row>
    <row r="17" spans="1:41" ht="22.7" customHeight="1" x14ac:dyDescent="0.2">
      <c r="A17" s="129"/>
      <c r="B17" s="352" t="str">
        <f>B_MehrMinder</f>
        <v>Mehr-/Minderleistung</v>
      </c>
      <c r="C17" s="827"/>
      <c r="D17" s="245">
        <f t="shared" ref="D17:AH17" ca="1" si="7">(SL_BisDatum&gt;=D3)*ROUND(D14-D15,2)</f>
        <v>0</v>
      </c>
      <c r="E17" s="245">
        <f t="shared" ca="1" si="7"/>
        <v>0</v>
      </c>
      <c r="F17" s="245">
        <f t="shared" ca="1" si="7"/>
        <v>0</v>
      </c>
      <c r="G17" s="245">
        <f t="shared" ca="1" si="7"/>
        <v>0</v>
      </c>
      <c r="H17" s="245">
        <f t="shared" ca="1" si="7"/>
        <v>0</v>
      </c>
      <c r="I17" s="245">
        <f t="shared" ca="1" si="7"/>
        <v>0</v>
      </c>
      <c r="J17" s="245">
        <f t="shared" ca="1" si="7"/>
        <v>0</v>
      </c>
      <c r="K17" s="245">
        <f t="shared" ca="1" si="7"/>
        <v>0</v>
      </c>
      <c r="L17" s="245">
        <f t="shared" ca="1" si="7"/>
        <v>0</v>
      </c>
      <c r="M17" s="245">
        <f t="shared" ca="1" si="7"/>
        <v>0</v>
      </c>
      <c r="N17" s="245">
        <f t="shared" ca="1" si="7"/>
        <v>0</v>
      </c>
      <c r="O17" s="245">
        <f t="shared" ca="1" si="7"/>
        <v>0</v>
      </c>
      <c r="P17" s="245">
        <f t="shared" ca="1" si="7"/>
        <v>0</v>
      </c>
      <c r="Q17" s="245">
        <f t="shared" ca="1" si="7"/>
        <v>0</v>
      </c>
      <c r="R17" s="245">
        <f t="shared" ca="1" si="7"/>
        <v>0</v>
      </c>
      <c r="S17" s="245">
        <f t="shared" ca="1" si="7"/>
        <v>0</v>
      </c>
      <c r="T17" s="245">
        <f t="shared" ca="1" si="7"/>
        <v>0</v>
      </c>
      <c r="U17" s="245">
        <f t="shared" ca="1" si="7"/>
        <v>0</v>
      </c>
      <c r="V17" s="245">
        <f t="shared" ca="1" si="7"/>
        <v>0</v>
      </c>
      <c r="W17" s="245">
        <f t="shared" ca="1" si="7"/>
        <v>0</v>
      </c>
      <c r="X17" s="245">
        <f t="shared" ca="1" si="7"/>
        <v>0</v>
      </c>
      <c r="Y17" s="245">
        <f t="shared" ca="1" si="7"/>
        <v>0</v>
      </c>
      <c r="Z17" s="245">
        <f t="shared" ca="1" si="7"/>
        <v>0</v>
      </c>
      <c r="AA17" s="245">
        <f t="shared" ca="1" si="7"/>
        <v>0</v>
      </c>
      <c r="AB17" s="245">
        <f t="shared" ca="1" si="7"/>
        <v>0</v>
      </c>
      <c r="AC17" s="245">
        <f t="shared" ca="1" si="7"/>
        <v>0</v>
      </c>
      <c r="AD17" s="245">
        <f t="shared" ca="1" si="7"/>
        <v>0</v>
      </c>
      <c r="AE17" s="245">
        <f t="shared" ca="1" si="7"/>
        <v>0</v>
      </c>
      <c r="AF17" s="245">
        <f t="shared" ca="1" si="7"/>
        <v>0</v>
      </c>
      <c r="AG17" s="245">
        <f t="shared" ca="1" si="7"/>
        <v>0</v>
      </c>
      <c r="AH17" s="245">
        <f t="shared" ca="1" si="7"/>
        <v>0</v>
      </c>
      <c r="AI17" s="249" t="str">
        <f>B_Total</f>
        <v>Total</v>
      </c>
      <c r="AJ17" s="250" t="str">
        <f>B_Vortrag</f>
        <v>Vortrag</v>
      </c>
      <c r="AK17" s="58"/>
      <c r="AL17" s="56"/>
      <c r="AM17" s="10"/>
      <c r="AN17" s="10"/>
    </row>
    <row r="18" spans="1:41" ht="22.7" customHeight="1" x14ac:dyDescent="0.2">
      <c r="A18" s="129"/>
      <c r="B18" s="353" t="str">
        <f>B_AZSaldo</f>
        <v>AZ - Saldo</v>
      </c>
      <c r="C18" s="246">
        <f ca="1">VLOOKUP(ROW(),VSA_Uebertrag,$A$1+3)</f>
        <v>-50.4</v>
      </c>
      <c r="D18" s="245">
        <f t="shared" ref="D18:AH18" ca="1" si="8">IFERROR((C18+D17)*(D3&lt;=SL_BisDatum)*VLOOKUP(D3,VSA_Kalender,21,FALSE),0)</f>
        <v>0</v>
      </c>
      <c r="E18" s="245">
        <f t="shared" ca="1" si="8"/>
        <v>0</v>
      </c>
      <c r="F18" s="245">
        <f t="shared" ca="1" si="8"/>
        <v>0</v>
      </c>
      <c r="G18" s="245">
        <f t="shared" ca="1" si="8"/>
        <v>0</v>
      </c>
      <c r="H18" s="245">
        <f t="shared" ca="1" si="8"/>
        <v>0</v>
      </c>
      <c r="I18" s="245">
        <f t="shared" ca="1" si="8"/>
        <v>0</v>
      </c>
      <c r="J18" s="245">
        <f t="shared" ca="1" si="8"/>
        <v>0</v>
      </c>
      <c r="K18" s="245">
        <f t="shared" ca="1" si="8"/>
        <v>0</v>
      </c>
      <c r="L18" s="245">
        <f t="shared" ca="1" si="8"/>
        <v>0</v>
      </c>
      <c r="M18" s="245">
        <f t="shared" ca="1" si="8"/>
        <v>0</v>
      </c>
      <c r="N18" s="245">
        <f t="shared" ca="1" si="8"/>
        <v>0</v>
      </c>
      <c r="O18" s="245">
        <f t="shared" ca="1" si="8"/>
        <v>0</v>
      </c>
      <c r="P18" s="245">
        <f t="shared" ca="1" si="8"/>
        <v>0</v>
      </c>
      <c r="Q18" s="245">
        <f t="shared" ca="1" si="8"/>
        <v>0</v>
      </c>
      <c r="R18" s="245">
        <f t="shared" ca="1" si="8"/>
        <v>0</v>
      </c>
      <c r="S18" s="245">
        <f t="shared" ca="1" si="8"/>
        <v>0</v>
      </c>
      <c r="T18" s="245">
        <f t="shared" ca="1" si="8"/>
        <v>0</v>
      </c>
      <c r="U18" s="245">
        <f t="shared" ca="1" si="8"/>
        <v>0</v>
      </c>
      <c r="V18" s="245">
        <f t="shared" ca="1" si="8"/>
        <v>0</v>
      </c>
      <c r="W18" s="245">
        <f t="shared" ca="1" si="8"/>
        <v>0</v>
      </c>
      <c r="X18" s="245">
        <f t="shared" ca="1" si="8"/>
        <v>0</v>
      </c>
      <c r="Y18" s="245">
        <f t="shared" ca="1" si="8"/>
        <v>0</v>
      </c>
      <c r="Z18" s="245">
        <f t="shared" ca="1" si="8"/>
        <v>0</v>
      </c>
      <c r="AA18" s="245">
        <f t="shared" ca="1" si="8"/>
        <v>0</v>
      </c>
      <c r="AB18" s="245">
        <f t="shared" ca="1" si="8"/>
        <v>0</v>
      </c>
      <c r="AC18" s="245">
        <f t="shared" ca="1" si="8"/>
        <v>0</v>
      </c>
      <c r="AD18" s="245">
        <f t="shared" ca="1" si="8"/>
        <v>0</v>
      </c>
      <c r="AE18" s="245">
        <f t="shared" ca="1" si="8"/>
        <v>0</v>
      </c>
      <c r="AF18" s="245">
        <f t="shared" ca="1" si="8"/>
        <v>0</v>
      </c>
      <c r="AG18" s="245">
        <f t="shared" ca="1" si="8"/>
        <v>0</v>
      </c>
      <c r="AH18" s="245">
        <f t="shared" ca="1" si="8"/>
        <v>0</v>
      </c>
      <c r="AI18" s="245"/>
      <c r="AJ18" s="251">
        <f ca="1">SUMIF($D$82:$AH$82,1,D17:AH17)+C18</f>
        <v>-50.4</v>
      </c>
      <c r="AK18" s="58"/>
      <c r="AL18" s="56"/>
      <c r="AM18" s="10"/>
    </row>
    <row r="19" spans="1:41" ht="22.7" customHeight="1" x14ac:dyDescent="0.2">
      <c r="A19" s="129"/>
      <c r="B19" s="353" t="str">
        <f>B_FTA</f>
        <v>Feiertagsanspruch</v>
      </c>
      <c r="C19" s="246">
        <v>0</v>
      </c>
      <c r="D19" s="350">
        <f t="shared" ref="D19:AE19" si="9">VLOOKUP(D3,VSA_Kalender,14)</f>
        <v>0</v>
      </c>
      <c r="E19" s="350">
        <f t="shared" si="9"/>
        <v>0</v>
      </c>
      <c r="F19" s="350">
        <f t="shared" si="9"/>
        <v>0</v>
      </c>
      <c r="G19" s="350">
        <f t="shared" si="9"/>
        <v>0</v>
      </c>
      <c r="H19" s="350">
        <f t="shared" si="9"/>
        <v>0</v>
      </c>
      <c r="I19" s="350">
        <f t="shared" si="9"/>
        <v>0</v>
      </c>
      <c r="J19" s="350">
        <f t="shared" si="9"/>
        <v>0</v>
      </c>
      <c r="K19" s="350">
        <f t="shared" si="9"/>
        <v>0</v>
      </c>
      <c r="L19" s="350">
        <f t="shared" si="9"/>
        <v>0</v>
      </c>
      <c r="M19" s="350">
        <f t="shared" si="9"/>
        <v>0</v>
      </c>
      <c r="N19" s="350">
        <f t="shared" si="9"/>
        <v>0</v>
      </c>
      <c r="O19" s="350">
        <f t="shared" si="9"/>
        <v>0</v>
      </c>
      <c r="P19" s="350">
        <f t="shared" si="9"/>
        <v>0</v>
      </c>
      <c r="Q19" s="350">
        <f t="shared" si="9"/>
        <v>0</v>
      </c>
      <c r="R19" s="350">
        <f t="shared" si="9"/>
        <v>0</v>
      </c>
      <c r="S19" s="350">
        <f t="shared" si="9"/>
        <v>0</v>
      </c>
      <c r="T19" s="350">
        <f t="shared" si="9"/>
        <v>0</v>
      </c>
      <c r="U19" s="350">
        <f t="shared" si="9"/>
        <v>0</v>
      </c>
      <c r="V19" s="350">
        <f t="shared" si="9"/>
        <v>8.4</v>
      </c>
      <c r="W19" s="350">
        <f t="shared" si="9"/>
        <v>0</v>
      </c>
      <c r="X19" s="350">
        <f t="shared" si="9"/>
        <v>0</v>
      </c>
      <c r="Y19" s="350">
        <f t="shared" si="9"/>
        <v>0</v>
      </c>
      <c r="Z19" s="350">
        <f t="shared" si="9"/>
        <v>0</v>
      </c>
      <c r="AA19" s="350">
        <f t="shared" si="9"/>
        <v>0</v>
      </c>
      <c r="AB19" s="350">
        <f t="shared" si="9"/>
        <v>0</v>
      </c>
      <c r="AC19" s="350">
        <f t="shared" si="9"/>
        <v>0</v>
      </c>
      <c r="AD19" s="350">
        <f t="shared" si="9"/>
        <v>0</v>
      </c>
      <c r="AE19" s="350">
        <f t="shared" si="9"/>
        <v>0</v>
      </c>
      <c r="AF19" s="351">
        <f>IF(AF$38=4,0,VLOOKUP(AF3,VSA_Kalender,14))</f>
        <v>0</v>
      </c>
      <c r="AG19" s="351">
        <f>IF(AG$38=4,0,VLOOKUP(AG3,VSA_Kalender,14))</f>
        <v>0</v>
      </c>
      <c r="AH19" s="351">
        <f>IF(AH$38=4,0,VLOOKUP(AH3,VSA_Kalender,14))</f>
        <v>0</v>
      </c>
      <c r="AI19" s="247">
        <f>SUM(D19:AH19)</f>
        <v>8.4</v>
      </c>
      <c r="AJ19" s="357"/>
      <c r="AK19" s="61"/>
      <c r="AL19" s="56"/>
      <c r="AM19" s="10"/>
      <c r="AN19" s="10"/>
      <c r="AO19" s="10"/>
    </row>
    <row r="20" spans="1:41" ht="22.7" customHeight="1" x14ac:dyDescent="0.2">
      <c r="A20" s="129"/>
      <c r="B20" s="353" t="str">
        <f>B_Ferien</f>
        <v>Ferien</v>
      </c>
      <c r="C20" s="246">
        <f t="shared" ref="C20:C36" si="10">VLOOKUP(ROW(),VSA_Uebertrag,$A$1+3)</f>
        <v>0</v>
      </c>
      <c r="D20" s="314"/>
      <c r="E20" s="314"/>
      <c r="F20" s="314"/>
      <c r="G20" s="314"/>
      <c r="H20" s="314"/>
      <c r="I20" s="314"/>
      <c r="J20" s="314"/>
      <c r="K20" s="314"/>
      <c r="L20" s="314"/>
      <c r="M20" s="314"/>
      <c r="N20" s="314"/>
      <c r="O20" s="314"/>
      <c r="P20" s="314"/>
      <c r="Q20" s="314"/>
      <c r="R20" s="314"/>
      <c r="S20" s="314"/>
      <c r="T20" s="314"/>
      <c r="U20" s="314"/>
      <c r="V20" s="314"/>
      <c r="W20" s="314"/>
      <c r="X20" s="314"/>
      <c r="Y20" s="314"/>
      <c r="Z20" s="314"/>
      <c r="AA20" s="314"/>
      <c r="AB20" s="314"/>
      <c r="AC20" s="314"/>
      <c r="AD20" s="314"/>
      <c r="AE20" s="314"/>
      <c r="AF20" s="314"/>
      <c r="AG20" s="314"/>
      <c r="AH20" s="314"/>
      <c r="AI20" s="247">
        <f t="shared" ref="AI20:AI35" si="11">SUMIF($D$82:$AH$82,1,D20:AH20)</f>
        <v>0</v>
      </c>
      <c r="AJ20" s="252">
        <f>ROUND(C20-AI20,2)</f>
        <v>0</v>
      </c>
      <c r="AK20" s="818" t="s">
        <v>57</v>
      </c>
      <c r="AL20" s="56"/>
      <c r="AM20" s="10"/>
      <c r="AN20" s="10"/>
      <c r="AO20" s="10"/>
    </row>
    <row r="21" spans="1:41" ht="22.7" customHeight="1" x14ac:dyDescent="0.2">
      <c r="A21" s="129"/>
      <c r="B21" s="353" t="str">
        <f>B_KompAZ</f>
        <v>Kompensation Arbeitstage</v>
      </c>
      <c r="C21" s="255">
        <f t="shared" si="10"/>
        <v>0</v>
      </c>
      <c r="D21" s="324"/>
      <c r="E21" s="324"/>
      <c r="F21" s="324"/>
      <c r="G21" s="324"/>
      <c r="H21" s="324"/>
      <c r="I21" s="324"/>
      <c r="J21" s="324"/>
      <c r="K21" s="324"/>
      <c r="L21" s="324"/>
      <c r="M21" s="324"/>
      <c r="N21" s="324"/>
      <c r="O21" s="324"/>
      <c r="P21" s="324"/>
      <c r="Q21" s="324"/>
      <c r="R21" s="324"/>
      <c r="S21" s="324"/>
      <c r="T21" s="324"/>
      <c r="U21" s="324"/>
      <c r="V21" s="324"/>
      <c r="W21" s="324"/>
      <c r="X21" s="324"/>
      <c r="Y21" s="324"/>
      <c r="Z21" s="324"/>
      <c r="AA21" s="324"/>
      <c r="AB21" s="324"/>
      <c r="AC21" s="324"/>
      <c r="AD21" s="324"/>
      <c r="AE21" s="324"/>
      <c r="AF21" s="324"/>
      <c r="AG21" s="324"/>
      <c r="AH21" s="324"/>
      <c r="AI21" s="253">
        <f t="shared" si="11"/>
        <v>0</v>
      </c>
      <c r="AJ21" s="254">
        <f>ROUND(A21+C21-AI21,0)</f>
        <v>0</v>
      </c>
      <c r="AK21" s="819"/>
      <c r="AL21" s="56"/>
      <c r="AM21" s="10"/>
      <c r="AN21" s="10"/>
      <c r="AO21" s="10"/>
    </row>
    <row r="22" spans="1:41" ht="22.7" customHeight="1" x14ac:dyDescent="0.2">
      <c r="A22" s="129"/>
      <c r="B22" s="354" t="str">
        <f>B_Arzt</f>
        <v>Arztbesuch</v>
      </c>
      <c r="C22" s="246">
        <f t="shared" si="10"/>
        <v>0</v>
      </c>
      <c r="D22" s="314"/>
      <c r="E22" s="314"/>
      <c r="F22" s="314"/>
      <c r="G22" s="314"/>
      <c r="H22" s="314"/>
      <c r="I22" s="314"/>
      <c r="J22" s="314"/>
      <c r="K22" s="314"/>
      <c r="L22" s="314"/>
      <c r="M22" s="314"/>
      <c r="N22" s="314"/>
      <c r="O22" s="314"/>
      <c r="P22" s="314"/>
      <c r="Q22" s="314"/>
      <c r="R22" s="314"/>
      <c r="S22" s="314"/>
      <c r="T22" s="314"/>
      <c r="U22" s="314"/>
      <c r="V22" s="314"/>
      <c r="W22" s="314"/>
      <c r="X22" s="314"/>
      <c r="Y22" s="314"/>
      <c r="Z22" s="314"/>
      <c r="AA22" s="314"/>
      <c r="AB22" s="314"/>
      <c r="AC22" s="314"/>
      <c r="AD22" s="314"/>
      <c r="AE22" s="314"/>
      <c r="AF22" s="314"/>
      <c r="AG22" s="314"/>
      <c r="AH22" s="314"/>
      <c r="AI22" s="247">
        <f t="shared" si="11"/>
        <v>0</v>
      </c>
      <c r="AJ22" s="252">
        <f>ROUND(A22+C22+AI22,2)</f>
        <v>0</v>
      </c>
      <c r="AK22" s="819" t="s">
        <v>120</v>
      </c>
      <c r="AL22" s="56"/>
      <c r="AM22" s="10"/>
      <c r="AN22" s="10"/>
    </row>
    <row r="23" spans="1:41" ht="22.7" customHeight="1" x14ac:dyDescent="0.2">
      <c r="A23" s="129"/>
      <c r="B23" s="353" t="str">
        <f>B_Krank</f>
        <v>Krankheit</v>
      </c>
      <c r="C23" s="246">
        <f t="shared" si="10"/>
        <v>0</v>
      </c>
      <c r="D23" s="314"/>
      <c r="E23" s="314"/>
      <c r="F23" s="314"/>
      <c r="G23" s="314"/>
      <c r="H23" s="314"/>
      <c r="I23" s="314"/>
      <c r="J23" s="314"/>
      <c r="K23" s="314"/>
      <c r="L23" s="314"/>
      <c r="M23" s="314"/>
      <c r="N23" s="314"/>
      <c r="O23" s="314"/>
      <c r="P23" s="314"/>
      <c r="Q23" s="314"/>
      <c r="R23" s="314"/>
      <c r="S23" s="314"/>
      <c r="T23" s="314"/>
      <c r="U23" s="314"/>
      <c r="V23" s="314"/>
      <c r="W23" s="314"/>
      <c r="X23" s="314"/>
      <c r="Y23" s="314"/>
      <c r="Z23" s="314"/>
      <c r="AA23" s="314"/>
      <c r="AB23" s="314"/>
      <c r="AC23" s="314"/>
      <c r="AD23" s="314"/>
      <c r="AE23" s="314"/>
      <c r="AF23" s="314"/>
      <c r="AG23" s="314"/>
      <c r="AH23" s="314"/>
      <c r="AI23" s="247">
        <f t="shared" si="11"/>
        <v>0</v>
      </c>
      <c r="AJ23" s="252">
        <f t="shared" ref="AJ23:AJ35" si="12">ROUND(A23+C23+AI23,2)</f>
        <v>0</v>
      </c>
      <c r="AK23" s="819"/>
      <c r="AL23" s="56"/>
      <c r="AM23" s="10"/>
      <c r="AN23" s="10"/>
      <c r="AO23" s="10"/>
    </row>
    <row r="24" spans="1:41" ht="22.7" customHeight="1" x14ac:dyDescent="0.2">
      <c r="A24" s="129"/>
      <c r="B24" s="353" t="str">
        <f>B_BU</f>
        <v>Berufsunfall</v>
      </c>
      <c r="C24" s="246">
        <f t="shared" si="10"/>
        <v>0</v>
      </c>
      <c r="D24" s="314"/>
      <c r="E24" s="314"/>
      <c r="F24" s="314"/>
      <c r="G24" s="314"/>
      <c r="H24" s="314"/>
      <c r="I24" s="314"/>
      <c r="J24" s="314"/>
      <c r="K24" s="314"/>
      <c r="L24" s="314"/>
      <c r="M24" s="314"/>
      <c r="N24" s="314"/>
      <c r="O24" s="314"/>
      <c r="P24" s="314"/>
      <c r="Q24" s="314"/>
      <c r="R24" s="314"/>
      <c r="S24" s="314"/>
      <c r="T24" s="314"/>
      <c r="U24" s="314"/>
      <c r="V24" s="314"/>
      <c r="W24" s="314"/>
      <c r="X24" s="314"/>
      <c r="Y24" s="314"/>
      <c r="Z24" s="314"/>
      <c r="AA24" s="314"/>
      <c r="AB24" s="314"/>
      <c r="AC24" s="314"/>
      <c r="AD24" s="314"/>
      <c r="AE24" s="314"/>
      <c r="AF24" s="314"/>
      <c r="AG24" s="314"/>
      <c r="AH24" s="314"/>
      <c r="AI24" s="247">
        <f t="shared" si="11"/>
        <v>0</v>
      </c>
      <c r="AJ24" s="252">
        <f t="shared" si="12"/>
        <v>0</v>
      </c>
      <c r="AK24" s="819"/>
      <c r="AL24" s="56"/>
      <c r="AM24" s="10"/>
      <c r="AN24" s="10"/>
    </row>
    <row r="25" spans="1:41" ht="22.7" customHeight="1" x14ac:dyDescent="0.2">
      <c r="A25" s="129"/>
      <c r="B25" s="353" t="str">
        <f>B_NBU</f>
        <v>Nichtberufsunfall</v>
      </c>
      <c r="C25" s="246">
        <f t="shared" si="10"/>
        <v>0</v>
      </c>
      <c r="D25" s="314"/>
      <c r="E25" s="314"/>
      <c r="F25" s="314"/>
      <c r="G25" s="314"/>
      <c r="H25" s="314"/>
      <c r="I25" s="314"/>
      <c r="J25" s="314"/>
      <c r="K25" s="314"/>
      <c r="L25" s="314"/>
      <c r="M25" s="314"/>
      <c r="N25" s="314"/>
      <c r="O25" s="314"/>
      <c r="P25" s="314"/>
      <c r="Q25" s="314"/>
      <c r="R25" s="314"/>
      <c r="S25" s="314"/>
      <c r="T25" s="314"/>
      <c r="U25" s="314"/>
      <c r="V25" s="314"/>
      <c r="W25" s="314"/>
      <c r="X25" s="314"/>
      <c r="Y25" s="314"/>
      <c r="Z25" s="314"/>
      <c r="AA25" s="314"/>
      <c r="AB25" s="314"/>
      <c r="AC25" s="314"/>
      <c r="AD25" s="314"/>
      <c r="AE25" s="314"/>
      <c r="AF25" s="314"/>
      <c r="AG25" s="314"/>
      <c r="AH25" s="314"/>
      <c r="AI25" s="247">
        <f t="shared" si="11"/>
        <v>0</v>
      </c>
      <c r="AJ25" s="252">
        <f t="shared" si="12"/>
        <v>0</v>
      </c>
      <c r="AK25" s="819"/>
      <c r="AL25" s="56"/>
      <c r="AM25" s="10"/>
    </row>
    <row r="26" spans="1:41" ht="22.7" customHeight="1" x14ac:dyDescent="0.2">
      <c r="A26" s="129"/>
      <c r="B26" s="353" t="str">
        <f>B_MilZiv</f>
        <v>Militär / Zivilschutz</v>
      </c>
      <c r="C26" s="246">
        <f t="shared" si="10"/>
        <v>0</v>
      </c>
      <c r="D26" s="314"/>
      <c r="E26" s="314"/>
      <c r="F26" s="314"/>
      <c r="G26" s="314"/>
      <c r="H26" s="314"/>
      <c r="I26" s="314"/>
      <c r="J26" s="314"/>
      <c r="K26" s="314"/>
      <c r="L26" s="314"/>
      <c r="M26" s="314"/>
      <c r="N26" s="314"/>
      <c r="O26" s="314"/>
      <c r="P26" s="314"/>
      <c r="Q26" s="314"/>
      <c r="R26" s="314"/>
      <c r="S26" s="314"/>
      <c r="T26" s="314"/>
      <c r="U26" s="314"/>
      <c r="V26" s="314"/>
      <c r="W26" s="314"/>
      <c r="X26" s="314"/>
      <c r="Y26" s="314"/>
      <c r="Z26" s="314"/>
      <c r="AA26" s="314"/>
      <c r="AB26" s="314"/>
      <c r="AC26" s="314"/>
      <c r="AD26" s="314"/>
      <c r="AE26" s="314"/>
      <c r="AF26" s="314"/>
      <c r="AG26" s="314"/>
      <c r="AH26" s="314"/>
      <c r="AI26" s="247">
        <f t="shared" si="11"/>
        <v>0</v>
      </c>
      <c r="AJ26" s="252">
        <f t="shared" si="12"/>
        <v>0</v>
      </c>
      <c r="AK26" s="819"/>
      <c r="AL26" s="56"/>
      <c r="AM26" s="10"/>
      <c r="AN26" s="10"/>
    </row>
    <row r="27" spans="1:41" ht="22.7" customHeight="1" x14ac:dyDescent="0.2">
      <c r="A27" s="129"/>
      <c r="B27" s="353" t="str">
        <f>B_UUB</f>
        <v>Unbezahlter Urlaub</v>
      </c>
      <c r="C27" s="246">
        <f t="shared" si="10"/>
        <v>0</v>
      </c>
      <c r="D27" s="314"/>
      <c r="E27" s="314"/>
      <c r="F27" s="314"/>
      <c r="G27" s="314"/>
      <c r="H27" s="314"/>
      <c r="I27" s="314"/>
      <c r="J27" s="314"/>
      <c r="K27" s="314"/>
      <c r="L27" s="314"/>
      <c r="M27" s="314"/>
      <c r="N27" s="314"/>
      <c r="O27" s="314"/>
      <c r="P27" s="314"/>
      <c r="Q27" s="314"/>
      <c r="R27" s="314"/>
      <c r="S27" s="314"/>
      <c r="T27" s="314"/>
      <c r="U27" s="314"/>
      <c r="V27" s="314"/>
      <c r="W27" s="314"/>
      <c r="X27" s="314"/>
      <c r="Y27" s="314"/>
      <c r="Z27" s="314"/>
      <c r="AA27" s="314"/>
      <c r="AB27" s="314"/>
      <c r="AC27" s="314"/>
      <c r="AD27" s="314"/>
      <c r="AE27" s="314"/>
      <c r="AF27" s="314"/>
      <c r="AG27" s="314"/>
      <c r="AH27" s="314"/>
      <c r="AI27" s="247">
        <f t="shared" si="11"/>
        <v>0</v>
      </c>
      <c r="AJ27" s="252">
        <f>ROUND(A27+C27-AI27,2)</f>
        <v>0</v>
      </c>
      <c r="AK27" s="819" t="s">
        <v>57</v>
      </c>
      <c r="AL27" s="56"/>
      <c r="AM27" s="10"/>
      <c r="AN27" s="10"/>
    </row>
    <row r="28" spans="1:41" ht="22.7" customHeight="1" x14ac:dyDescent="0.2">
      <c r="A28" s="129"/>
      <c r="B28" s="353" t="str">
        <f>B_UB</f>
        <v>Bezahlter Urlaub</v>
      </c>
      <c r="C28" s="246">
        <f t="shared" si="10"/>
        <v>0</v>
      </c>
      <c r="D28" s="314"/>
      <c r="E28" s="314"/>
      <c r="F28" s="314"/>
      <c r="G28" s="314"/>
      <c r="H28" s="314"/>
      <c r="I28" s="314"/>
      <c r="J28" s="314"/>
      <c r="K28" s="314"/>
      <c r="L28" s="314"/>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247">
        <f t="shared" si="11"/>
        <v>0</v>
      </c>
      <c r="AJ28" s="252">
        <f t="shared" ref="AJ28:AJ30" si="13">ROUND(A28+C28-AI28,2)</f>
        <v>0</v>
      </c>
      <c r="AK28" s="819"/>
      <c r="AL28" s="56"/>
      <c r="AM28" s="10"/>
      <c r="AN28" s="10"/>
    </row>
    <row r="29" spans="1:41" ht="22.7" customHeight="1" x14ac:dyDescent="0.2">
      <c r="A29" s="129"/>
      <c r="B29" s="353" t="str">
        <f>B_NebenB</f>
        <v>Nebenbeschäftigung</v>
      </c>
      <c r="C29" s="246">
        <f t="shared" si="10"/>
        <v>0</v>
      </c>
      <c r="D29" s="314"/>
      <c r="E29" s="314"/>
      <c r="F29" s="314"/>
      <c r="G29" s="314"/>
      <c r="H29" s="314"/>
      <c r="I29" s="314"/>
      <c r="J29" s="314"/>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14"/>
      <c r="AH29" s="314"/>
      <c r="AI29" s="247">
        <f t="shared" si="11"/>
        <v>0</v>
      </c>
      <c r="AJ29" s="252">
        <f t="shared" si="13"/>
        <v>0</v>
      </c>
      <c r="AK29" s="819"/>
      <c r="AL29" s="56"/>
      <c r="AM29" s="10"/>
      <c r="AN29" s="10"/>
    </row>
    <row r="30" spans="1:41" ht="22.7" customHeight="1" x14ac:dyDescent="0.2">
      <c r="A30" s="129"/>
      <c r="B30" s="353" t="str">
        <f>B_DAG</f>
        <v>D A G</v>
      </c>
      <c r="C30" s="246">
        <f t="shared" si="10"/>
        <v>0</v>
      </c>
      <c r="D30" s="314"/>
      <c r="E30" s="314"/>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247">
        <f t="shared" si="11"/>
        <v>0</v>
      </c>
      <c r="AJ30" s="252">
        <f t="shared" si="13"/>
        <v>0</v>
      </c>
      <c r="AK30" s="820"/>
      <c r="AL30" s="56"/>
      <c r="AM30" s="10"/>
      <c r="AN30" s="10"/>
    </row>
    <row r="31" spans="1:41" ht="22.7" customHeight="1" x14ac:dyDescent="0.2">
      <c r="A31" s="129"/>
      <c r="B31" s="353" t="str">
        <f>B_Divers</f>
        <v>Diverses</v>
      </c>
      <c r="C31" s="246">
        <f t="shared" si="10"/>
        <v>0</v>
      </c>
      <c r="D31" s="314"/>
      <c r="E31" s="314"/>
      <c r="F31" s="314"/>
      <c r="G31" s="314"/>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247">
        <f t="shared" si="11"/>
        <v>0</v>
      </c>
      <c r="AJ31" s="252">
        <f t="shared" si="12"/>
        <v>0</v>
      </c>
      <c r="AK31" s="815" t="s">
        <v>120</v>
      </c>
      <c r="AL31" s="56"/>
      <c r="AM31" s="10"/>
      <c r="AN31" s="10"/>
    </row>
    <row r="32" spans="1:41" ht="22.7" customHeight="1" x14ac:dyDescent="0.2">
      <c r="A32" s="129"/>
      <c r="B32" s="353" t="str">
        <f>B_FamPersErg</f>
        <v>Fam./pers. Ereignisse</v>
      </c>
      <c r="C32" s="246">
        <f t="shared" si="10"/>
        <v>0</v>
      </c>
      <c r="D32" s="31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247">
        <f t="shared" si="11"/>
        <v>0</v>
      </c>
      <c r="AJ32" s="252">
        <f t="shared" si="12"/>
        <v>0</v>
      </c>
      <c r="AK32" s="816"/>
      <c r="AL32" s="56"/>
      <c r="AM32" s="10"/>
      <c r="AN32" s="10"/>
    </row>
    <row r="33" spans="1:40" ht="22.7" customHeight="1" x14ac:dyDescent="0.2">
      <c r="A33" s="129"/>
      <c r="B33" s="353" t="str">
        <f>B_FZ1</f>
        <v>freie Zeile 1</v>
      </c>
      <c r="C33" s="246">
        <f t="shared" si="10"/>
        <v>0</v>
      </c>
      <c r="D33" s="314"/>
      <c r="E33" s="314"/>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314"/>
      <c r="AI33" s="247">
        <f t="shared" si="11"/>
        <v>0</v>
      </c>
      <c r="AJ33" s="252">
        <f t="shared" si="12"/>
        <v>0</v>
      </c>
      <c r="AK33" s="816"/>
      <c r="AL33" s="56"/>
      <c r="AM33" s="10"/>
      <c r="AN33" s="10"/>
    </row>
    <row r="34" spans="1:40" ht="22.7" customHeight="1" x14ac:dyDescent="0.2">
      <c r="A34" s="129"/>
      <c r="B34" s="353" t="str">
        <f>B_FZ2</f>
        <v>freie Zeile 2</v>
      </c>
      <c r="C34" s="246">
        <f t="shared" si="10"/>
        <v>0</v>
      </c>
      <c r="D34" s="314"/>
      <c r="E34" s="314"/>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4"/>
      <c r="AI34" s="247">
        <f t="shared" si="11"/>
        <v>0</v>
      </c>
      <c r="AJ34" s="252">
        <f t="shared" si="12"/>
        <v>0</v>
      </c>
      <c r="AK34" s="816"/>
      <c r="AL34" s="56"/>
      <c r="AM34" s="10"/>
      <c r="AN34" s="10"/>
    </row>
    <row r="35" spans="1:40" ht="22.7" customHeight="1" thickBot="1" x14ac:dyDescent="0.25">
      <c r="A35" s="129"/>
      <c r="B35" s="364" t="str">
        <f>B_WB</f>
        <v>Weiterbildung</v>
      </c>
      <c r="C35" s="365">
        <f t="shared" si="10"/>
        <v>0</v>
      </c>
      <c r="D35" s="366"/>
      <c r="E35" s="366"/>
      <c r="F35" s="366"/>
      <c r="G35" s="366"/>
      <c r="H35" s="366"/>
      <c r="I35" s="366"/>
      <c r="J35" s="366"/>
      <c r="K35" s="366"/>
      <c r="L35" s="366"/>
      <c r="M35" s="366"/>
      <c r="N35" s="366"/>
      <c r="O35" s="366"/>
      <c r="P35" s="366"/>
      <c r="Q35" s="366"/>
      <c r="R35" s="366"/>
      <c r="S35" s="366"/>
      <c r="T35" s="366"/>
      <c r="U35" s="366"/>
      <c r="V35" s="366"/>
      <c r="W35" s="366"/>
      <c r="X35" s="366"/>
      <c r="Y35" s="366"/>
      <c r="Z35" s="366"/>
      <c r="AA35" s="366"/>
      <c r="AB35" s="366"/>
      <c r="AC35" s="366"/>
      <c r="AD35" s="366"/>
      <c r="AE35" s="366"/>
      <c r="AF35" s="366"/>
      <c r="AG35" s="366"/>
      <c r="AH35" s="366"/>
      <c r="AI35" s="367">
        <f t="shared" si="11"/>
        <v>0</v>
      </c>
      <c r="AJ35" s="368">
        <f t="shared" si="12"/>
        <v>0</v>
      </c>
      <c r="AK35" s="817"/>
      <c r="AL35" s="56"/>
      <c r="AM35" s="10"/>
      <c r="AN35" s="10"/>
    </row>
    <row r="36" spans="1:40" ht="22.7" hidden="1" customHeight="1" x14ac:dyDescent="0.2">
      <c r="A36" s="129"/>
      <c r="B36" s="821" t="str">
        <f>B_FEL</f>
        <v>frei einsetzbare Lekt.</v>
      </c>
      <c r="C36" s="822">
        <f t="shared" si="10"/>
        <v>0</v>
      </c>
      <c r="D36" s="120"/>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316"/>
      <c r="AI36" s="319">
        <f>SUM(D36:AH36)</f>
        <v>0</v>
      </c>
      <c r="AJ36" s="3">
        <f>ROUND(C36-AI36,0)</f>
        <v>0</v>
      </c>
      <c r="AK36" s="58"/>
      <c r="AL36" s="56"/>
      <c r="AM36" s="10"/>
    </row>
    <row r="37" spans="1:40" s="3" customFormat="1" ht="23.25" hidden="1" customHeight="1" x14ac:dyDescent="0.2">
      <c r="A37" s="117"/>
      <c r="B37" s="25"/>
      <c r="C37" s="1"/>
      <c r="D37" s="137">
        <v>1</v>
      </c>
      <c r="E37" s="137">
        <v>2</v>
      </c>
      <c r="F37" s="137">
        <v>3</v>
      </c>
      <c r="G37" s="137">
        <v>4</v>
      </c>
      <c r="H37" s="137">
        <v>5</v>
      </c>
      <c r="I37" s="137">
        <v>6</v>
      </c>
      <c r="J37" s="137">
        <v>7</v>
      </c>
      <c r="K37" s="137">
        <v>8</v>
      </c>
      <c r="L37" s="137">
        <v>9</v>
      </c>
      <c r="M37" s="137">
        <v>10</v>
      </c>
      <c r="N37" s="137">
        <v>11</v>
      </c>
      <c r="O37" s="137">
        <v>12</v>
      </c>
      <c r="P37" s="137">
        <v>13</v>
      </c>
      <c r="Q37" s="137">
        <v>14</v>
      </c>
      <c r="R37" s="137">
        <v>15</v>
      </c>
      <c r="S37" s="137">
        <v>16</v>
      </c>
      <c r="T37" s="137">
        <v>17</v>
      </c>
      <c r="U37" s="137">
        <v>18</v>
      </c>
      <c r="V37" s="137">
        <v>19</v>
      </c>
      <c r="W37" s="137">
        <v>20</v>
      </c>
      <c r="X37" s="137">
        <v>21</v>
      </c>
      <c r="Y37" s="137">
        <v>22</v>
      </c>
      <c r="Z37" s="137">
        <v>23</v>
      </c>
      <c r="AA37" s="137">
        <v>24</v>
      </c>
      <c r="AB37" s="137">
        <v>25</v>
      </c>
      <c r="AC37" s="137">
        <v>26</v>
      </c>
      <c r="AD37" s="137">
        <v>27</v>
      </c>
      <c r="AE37" s="137">
        <v>28</v>
      </c>
      <c r="AF37" s="137">
        <v>29</v>
      </c>
      <c r="AG37" s="137">
        <v>30</v>
      </c>
      <c r="AH37" s="137">
        <v>31</v>
      </c>
      <c r="AI37" s="1"/>
      <c r="AJ37" s="1"/>
      <c r="AK37" s="63"/>
      <c r="AL37" s="56"/>
      <c r="AM37" s="10"/>
      <c r="AN37"/>
    </row>
    <row r="38" spans="1:40" s="39" customFormat="1" ht="23.25" hidden="1" customHeight="1" x14ac:dyDescent="0.2">
      <c r="A38" s="69"/>
      <c r="B38" s="36"/>
      <c r="C38" s="69"/>
      <c r="D38" s="71">
        <f t="shared" ref="D38:AH38" si="14">IF(D3="",4,VLOOKUP(D3,VSA_Kalender,18))</f>
        <v>0</v>
      </c>
      <c r="E38" s="71">
        <f t="shared" si="14"/>
        <v>0</v>
      </c>
      <c r="F38" s="71">
        <f t="shared" si="14"/>
        <v>1</v>
      </c>
      <c r="G38" s="71">
        <f t="shared" si="14"/>
        <v>1</v>
      </c>
      <c r="H38" s="71">
        <f t="shared" si="14"/>
        <v>0</v>
      </c>
      <c r="I38" s="71">
        <f t="shared" si="14"/>
        <v>0</v>
      </c>
      <c r="J38" s="71">
        <f t="shared" si="14"/>
        <v>0</v>
      </c>
      <c r="K38" s="71">
        <f t="shared" si="14"/>
        <v>0</v>
      </c>
      <c r="L38" s="71">
        <f t="shared" si="14"/>
        <v>0</v>
      </c>
      <c r="M38" s="71">
        <f t="shared" si="14"/>
        <v>1</v>
      </c>
      <c r="N38" s="71">
        <f t="shared" si="14"/>
        <v>1</v>
      </c>
      <c r="O38" s="71">
        <f t="shared" si="14"/>
        <v>0</v>
      </c>
      <c r="P38" s="71">
        <f t="shared" si="14"/>
        <v>0</v>
      </c>
      <c r="Q38" s="71">
        <f t="shared" si="14"/>
        <v>0</v>
      </c>
      <c r="R38" s="71">
        <f t="shared" si="14"/>
        <v>0</v>
      </c>
      <c r="S38" s="71">
        <f t="shared" si="14"/>
        <v>0</v>
      </c>
      <c r="T38" s="71">
        <f t="shared" si="14"/>
        <v>1</v>
      </c>
      <c r="U38" s="71">
        <f t="shared" si="14"/>
        <v>1</v>
      </c>
      <c r="V38" s="71">
        <f t="shared" si="14"/>
        <v>1</v>
      </c>
      <c r="W38" s="71">
        <f t="shared" si="14"/>
        <v>0</v>
      </c>
      <c r="X38" s="71">
        <f t="shared" si="14"/>
        <v>0</v>
      </c>
      <c r="Y38" s="71">
        <f t="shared" si="14"/>
        <v>0</v>
      </c>
      <c r="Z38" s="71">
        <f t="shared" si="14"/>
        <v>0</v>
      </c>
      <c r="AA38" s="71">
        <f t="shared" si="14"/>
        <v>1</v>
      </c>
      <c r="AB38" s="71">
        <f t="shared" si="14"/>
        <v>1</v>
      </c>
      <c r="AC38" s="71">
        <f t="shared" si="14"/>
        <v>0</v>
      </c>
      <c r="AD38" s="71">
        <f t="shared" si="14"/>
        <v>0</v>
      </c>
      <c r="AE38" s="71">
        <f t="shared" si="14"/>
        <v>0</v>
      </c>
      <c r="AF38" s="71">
        <f t="shared" si="14"/>
        <v>0</v>
      </c>
      <c r="AG38" s="71">
        <f t="shared" si="14"/>
        <v>4</v>
      </c>
      <c r="AH38" s="71">
        <f t="shared" si="14"/>
        <v>4</v>
      </c>
      <c r="AI38" s="36"/>
      <c r="AJ38" s="36"/>
      <c r="AK38" s="62"/>
      <c r="AL38" s="38"/>
      <c r="AM38" s="38"/>
      <c r="AN38" s="37"/>
    </row>
    <row r="39" spans="1:40" ht="23.25" customHeight="1" x14ac:dyDescent="0.2">
      <c r="D39" s="106" t="str">
        <f>IF(AND((D13 - D15)+SUM(D20,D22:D34)&gt;0.00001,SUM(D20,D22:D34)&gt;0),"I","")</f>
        <v/>
      </c>
      <c r="E39" s="106" t="str">
        <f t="shared" ref="E39:AH39" si="15">IF(AND((E13 - E15)+SUM(E20,E22:E34)&gt;0.00001,SUM(E20,E22:E34)&gt;0),"I","")</f>
        <v/>
      </c>
      <c r="F39" s="106" t="str">
        <f t="shared" si="15"/>
        <v/>
      </c>
      <c r="G39" s="106" t="str">
        <f t="shared" si="15"/>
        <v/>
      </c>
      <c r="H39" s="106" t="str">
        <f t="shared" si="15"/>
        <v/>
      </c>
      <c r="I39" s="106" t="str">
        <f t="shared" si="15"/>
        <v/>
      </c>
      <c r="J39" s="106" t="str">
        <f t="shared" si="15"/>
        <v/>
      </c>
      <c r="K39" s="106" t="str">
        <f t="shared" si="15"/>
        <v/>
      </c>
      <c r="L39" s="106" t="str">
        <f t="shared" si="15"/>
        <v/>
      </c>
      <c r="M39" s="106" t="str">
        <f t="shared" si="15"/>
        <v/>
      </c>
      <c r="N39" s="106" t="str">
        <f t="shared" si="15"/>
        <v/>
      </c>
      <c r="O39" s="106" t="str">
        <f t="shared" si="15"/>
        <v/>
      </c>
      <c r="P39" s="106" t="str">
        <f t="shared" si="15"/>
        <v/>
      </c>
      <c r="Q39" s="106" t="str">
        <f t="shared" si="15"/>
        <v/>
      </c>
      <c r="R39" s="106" t="str">
        <f t="shared" si="15"/>
        <v/>
      </c>
      <c r="S39" s="106" t="str">
        <f t="shared" si="15"/>
        <v/>
      </c>
      <c r="T39" s="106" t="str">
        <f t="shared" si="15"/>
        <v/>
      </c>
      <c r="U39" s="106" t="str">
        <f t="shared" si="15"/>
        <v/>
      </c>
      <c r="V39" s="106" t="str">
        <f t="shared" si="15"/>
        <v/>
      </c>
      <c r="W39" s="106" t="str">
        <f t="shared" si="15"/>
        <v/>
      </c>
      <c r="X39" s="106" t="str">
        <f t="shared" si="15"/>
        <v/>
      </c>
      <c r="Y39" s="106" t="str">
        <f t="shared" si="15"/>
        <v/>
      </c>
      <c r="Z39" s="106" t="str">
        <f t="shared" si="15"/>
        <v/>
      </c>
      <c r="AA39" s="106" t="str">
        <f t="shared" si="15"/>
        <v/>
      </c>
      <c r="AB39" s="106" t="str">
        <f t="shared" si="15"/>
        <v/>
      </c>
      <c r="AC39" s="106" t="str">
        <f t="shared" si="15"/>
        <v/>
      </c>
      <c r="AD39" s="106" t="str">
        <f t="shared" si="15"/>
        <v/>
      </c>
      <c r="AE39" s="106" t="str">
        <f t="shared" si="15"/>
        <v/>
      </c>
      <c r="AF39" s="106" t="str">
        <f t="shared" si="15"/>
        <v/>
      </c>
      <c r="AG39" s="106" t="str">
        <f t="shared" si="15"/>
        <v/>
      </c>
      <c r="AH39" s="106" t="str">
        <f t="shared" si="15"/>
        <v/>
      </c>
      <c r="AJ39" s="11"/>
      <c r="AM39" s="10"/>
    </row>
    <row r="40" spans="1:40" ht="23.25" customHeight="1" x14ac:dyDescent="0.2">
      <c r="B40" s="25"/>
    </row>
    <row r="41" spans="1:40" ht="30.75" customHeight="1" x14ac:dyDescent="0.2">
      <c r="B41" s="28" t="s">
        <v>67</v>
      </c>
      <c r="J41"/>
      <c r="K41"/>
      <c r="L41"/>
    </row>
    <row r="42" spans="1:40" ht="30.75" customHeight="1" x14ac:dyDescent="0.25">
      <c r="B42" s="29" t="s">
        <v>14</v>
      </c>
      <c r="C42" s="16"/>
      <c r="D42"/>
      <c r="E42"/>
      <c r="F42"/>
      <c r="G42"/>
      <c r="H42"/>
      <c r="I42"/>
      <c r="J42"/>
      <c r="K42"/>
      <c r="L42"/>
      <c r="M42"/>
      <c r="N42"/>
      <c r="O42"/>
      <c r="P42"/>
      <c r="Q42"/>
      <c r="R42"/>
      <c r="S42"/>
      <c r="T42" s="30" t="s">
        <v>15</v>
      </c>
      <c r="U42"/>
      <c r="V42"/>
      <c r="W42"/>
      <c r="X42"/>
      <c r="Y42"/>
      <c r="Z42"/>
      <c r="AA42"/>
      <c r="AB42"/>
      <c r="AC42"/>
      <c r="AD42"/>
      <c r="AE42" s="30" t="s">
        <v>16</v>
      </c>
      <c r="AF42"/>
      <c r="AG42" s="7"/>
      <c r="AH42" s="6"/>
      <c r="AI42"/>
      <c r="AJ42"/>
    </row>
    <row r="43" spans="1:40" ht="28.5" customHeight="1" x14ac:dyDescent="0.2">
      <c r="B43" s="26"/>
      <c r="H43" s="23"/>
      <c r="J43"/>
      <c r="K43"/>
      <c r="L43"/>
    </row>
    <row r="44" spans="1:40" ht="28.5" customHeight="1" x14ac:dyDescent="0.2">
      <c r="B44" s="26"/>
      <c r="J44"/>
      <c r="K44"/>
      <c r="L44"/>
    </row>
    <row r="45" spans="1:40" ht="21.75" customHeight="1" x14ac:dyDescent="0.2">
      <c r="A45" s="131"/>
      <c r="B45" s="20"/>
      <c r="R45" s="12"/>
      <c r="S45"/>
    </row>
    <row r="46" spans="1:40" ht="15" x14ac:dyDescent="0.2">
      <c r="A46" s="132"/>
    </row>
    <row r="47" spans="1:40" ht="15" x14ac:dyDescent="0.2">
      <c r="A47" s="132"/>
    </row>
    <row r="48" spans="1:40" ht="15" x14ac:dyDescent="0.2">
      <c r="A48" s="133"/>
    </row>
    <row r="49" spans="1:37" s="34" customFormat="1" x14ac:dyDescent="0.2">
      <c r="A49" s="134"/>
      <c r="B49" s="3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64"/>
    </row>
    <row r="50" spans="1:37" s="34" customFormat="1" x14ac:dyDescent="0.2">
      <c r="A50" s="134"/>
      <c r="B50" s="3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64"/>
    </row>
    <row r="51" spans="1:37" s="34" customFormat="1" x14ac:dyDescent="0.2">
      <c r="A51" s="134"/>
      <c r="B51" s="3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64"/>
    </row>
    <row r="52" spans="1:37" s="34" customFormat="1" x14ac:dyDescent="0.2">
      <c r="A52" s="135"/>
      <c r="B52" s="3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64"/>
    </row>
    <row r="53" spans="1:37" s="34" customFormat="1" x14ac:dyDescent="0.2">
      <c r="A53" s="136"/>
      <c r="B53" s="3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64"/>
    </row>
    <row r="54" spans="1:37" s="34" customFormat="1" x14ac:dyDescent="0.2">
      <c r="A54" s="136"/>
      <c r="B54" s="3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64"/>
    </row>
    <row r="55" spans="1:37" s="34" customFormat="1" x14ac:dyDescent="0.2">
      <c r="A55" s="136"/>
      <c r="B55" s="3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64"/>
    </row>
    <row r="56" spans="1:37" s="34" customFormat="1" x14ac:dyDescent="0.2">
      <c r="A56" s="136"/>
      <c r="B56" s="3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64"/>
    </row>
    <row r="57" spans="1:37" s="34" customFormat="1" x14ac:dyDescent="0.2">
      <c r="A57" s="136"/>
      <c r="B57" s="3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64"/>
    </row>
    <row r="58" spans="1:37" s="34" customFormat="1" x14ac:dyDescent="0.2">
      <c r="A58" s="136"/>
      <c r="B58" s="3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64"/>
    </row>
    <row r="59" spans="1:37" s="34" customFormat="1" x14ac:dyDescent="0.2">
      <c r="A59" s="136"/>
      <c r="B59" s="3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64"/>
    </row>
    <row r="81" spans="2:34" hidden="1" x14ac:dyDescent="0.2"/>
    <row r="82" spans="2:34" hidden="1" x14ac:dyDescent="0.2">
      <c r="C82" s="5" t="s">
        <v>365</v>
      </c>
      <c r="D82" s="582">
        <f t="shared" ref="D82:AH82" si="16">IF(D4="",0,ABS(VLOOKUP(D3,VSA_Kalender,13,FALSE)&gt;0))</f>
        <v>1</v>
      </c>
      <c r="E82" s="582">
        <f t="shared" si="16"/>
        <v>1</v>
      </c>
      <c r="F82" s="582">
        <f t="shared" si="16"/>
        <v>1</v>
      </c>
      <c r="G82" s="582">
        <f t="shared" si="16"/>
        <v>1</v>
      </c>
      <c r="H82" s="582">
        <f t="shared" si="16"/>
        <v>1</v>
      </c>
      <c r="I82" s="582">
        <f t="shared" si="16"/>
        <v>1</v>
      </c>
      <c r="J82" s="582">
        <f t="shared" si="16"/>
        <v>1</v>
      </c>
      <c r="K82" s="582">
        <f t="shared" si="16"/>
        <v>1</v>
      </c>
      <c r="L82" s="582">
        <f t="shared" si="16"/>
        <v>1</v>
      </c>
      <c r="M82" s="582">
        <f t="shared" si="16"/>
        <v>1</v>
      </c>
      <c r="N82" s="582">
        <f t="shared" si="16"/>
        <v>1</v>
      </c>
      <c r="O82" s="582">
        <f t="shared" si="16"/>
        <v>1</v>
      </c>
      <c r="P82" s="582">
        <f t="shared" si="16"/>
        <v>1</v>
      </c>
      <c r="Q82" s="582">
        <f t="shared" si="16"/>
        <v>1</v>
      </c>
      <c r="R82" s="582">
        <f t="shared" si="16"/>
        <v>1</v>
      </c>
      <c r="S82" s="582">
        <f t="shared" si="16"/>
        <v>1</v>
      </c>
      <c r="T82" s="582">
        <f t="shared" si="16"/>
        <v>1</v>
      </c>
      <c r="U82" s="582">
        <f t="shared" si="16"/>
        <v>1</v>
      </c>
      <c r="V82" s="582">
        <f t="shared" si="16"/>
        <v>1</v>
      </c>
      <c r="W82" s="582">
        <f t="shared" si="16"/>
        <v>1</v>
      </c>
      <c r="X82" s="582">
        <f t="shared" si="16"/>
        <v>1</v>
      </c>
      <c r="Y82" s="582">
        <f t="shared" si="16"/>
        <v>1</v>
      </c>
      <c r="Z82" s="582">
        <f t="shared" si="16"/>
        <v>1</v>
      </c>
      <c r="AA82" s="582">
        <f t="shared" si="16"/>
        <v>1</v>
      </c>
      <c r="AB82" s="582">
        <f t="shared" si="16"/>
        <v>1</v>
      </c>
      <c r="AC82" s="582">
        <f t="shared" si="16"/>
        <v>1</v>
      </c>
      <c r="AD82" s="582">
        <f t="shared" si="16"/>
        <v>1</v>
      </c>
      <c r="AE82" s="582">
        <f t="shared" si="16"/>
        <v>1</v>
      </c>
      <c r="AF82" s="582">
        <f t="shared" si="16"/>
        <v>1</v>
      </c>
      <c r="AG82" s="582">
        <f t="shared" si="16"/>
        <v>0</v>
      </c>
      <c r="AH82" s="582">
        <f t="shared" si="16"/>
        <v>0</v>
      </c>
    </row>
    <row r="83" spans="2:34" hidden="1" x14ac:dyDescent="0.2">
      <c r="C83" s="488" t="s">
        <v>366</v>
      </c>
    </row>
    <row r="84" spans="2:34" hidden="1" x14ac:dyDescent="0.2">
      <c r="C84" s="740" t="s">
        <v>393</v>
      </c>
      <c r="D84" s="741">
        <f t="shared" ref="D84:AH84" si="17">IFERROR(VLOOKUP(D3,VSA_Kalender,21,FALSE),0)</f>
        <v>1</v>
      </c>
      <c r="E84" s="741">
        <f t="shared" si="17"/>
        <v>1</v>
      </c>
      <c r="F84" s="741">
        <f t="shared" si="17"/>
        <v>1</v>
      </c>
      <c r="G84" s="741">
        <f t="shared" si="17"/>
        <v>1</v>
      </c>
      <c r="H84" s="741">
        <f t="shared" si="17"/>
        <v>1</v>
      </c>
      <c r="I84" s="741">
        <f t="shared" si="17"/>
        <v>1</v>
      </c>
      <c r="J84" s="741">
        <f t="shared" si="17"/>
        <v>1</v>
      </c>
      <c r="K84" s="741">
        <f t="shared" si="17"/>
        <v>1</v>
      </c>
      <c r="L84" s="741">
        <f t="shared" si="17"/>
        <v>1</v>
      </c>
      <c r="M84" s="741">
        <f t="shared" si="17"/>
        <v>1</v>
      </c>
      <c r="N84" s="741">
        <f t="shared" si="17"/>
        <v>1</v>
      </c>
      <c r="O84" s="741">
        <f t="shared" si="17"/>
        <v>1</v>
      </c>
      <c r="P84" s="741">
        <f t="shared" si="17"/>
        <v>1</v>
      </c>
      <c r="Q84" s="741">
        <f t="shared" si="17"/>
        <v>1</v>
      </c>
      <c r="R84" s="741">
        <f t="shared" si="17"/>
        <v>1</v>
      </c>
      <c r="S84" s="741">
        <f t="shared" si="17"/>
        <v>1</v>
      </c>
      <c r="T84" s="741">
        <f t="shared" si="17"/>
        <v>1</v>
      </c>
      <c r="U84" s="741">
        <f t="shared" si="17"/>
        <v>1</v>
      </c>
      <c r="V84" s="741">
        <f t="shared" si="17"/>
        <v>1</v>
      </c>
      <c r="W84" s="741">
        <f t="shared" si="17"/>
        <v>1</v>
      </c>
      <c r="X84" s="741">
        <f t="shared" si="17"/>
        <v>1</v>
      </c>
      <c r="Y84" s="741">
        <f t="shared" si="17"/>
        <v>1</v>
      </c>
      <c r="Z84" s="741">
        <f t="shared" si="17"/>
        <v>1</v>
      </c>
      <c r="AA84" s="741">
        <f t="shared" si="17"/>
        <v>1</v>
      </c>
      <c r="AB84" s="741">
        <f t="shared" si="17"/>
        <v>1</v>
      </c>
      <c r="AC84" s="741">
        <f t="shared" si="17"/>
        <v>1</v>
      </c>
      <c r="AD84" s="741">
        <f t="shared" si="17"/>
        <v>1</v>
      </c>
      <c r="AE84" s="741">
        <f t="shared" si="17"/>
        <v>1</v>
      </c>
      <c r="AF84" s="741">
        <f t="shared" si="17"/>
        <v>1</v>
      </c>
      <c r="AG84" s="741">
        <f t="shared" si="17"/>
        <v>0</v>
      </c>
      <c r="AH84" s="741">
        <f t="shared" si="17"/>
        <v>0</v>
      </c>
    </row>
    <row r="85" spans="2:34" hidden="1" x14ac:dyDescent="0.2">
      <c r="B85" s="446"/>
      <c r="C85" s="447" t="s">
        <v>307</v>
      </c>
      <c r="D85" s="448">
        <f t="shared" ref="D85:AH85" si="18">D4</f>
        <v>1</v>
      </c>
      <c r="E85" s="449">
        <f t="shared" si="18"/>
        <v>2</v>
      </c>
      <c r="F85" s="449">
        <f t="shared" si="18"/>
        <v>3</v>
      </c>
      <c r="G85" s="449">
        <f t="shared" si="18"/>
        <v>4</v>
      </c>
      <c r="H85" s="449">
        <f t="shared" si="18"/>
        <v>5</v>
      </c>
      <c r="I85" s="449">
        <f t="shared" si="18"/>
        <v>6</v>
      </c>
      <c r="J85" s="449">
        <f t="shared" si="18"/>
        <v>7</v>
      </c>
      <c r="K85" s="449">
        <f t="shared" si="18"/>
        <v>8</v>
      </c>
      <c r="L85" s="449">
        <f t="shared" si="18"/>
        <v>9</v>
      </c>
      <c r="M85" s="449">
        <f t="shared" si="18"/>
        <v>10</v>
      </c>
      <c r="N85" s="449">
        <f t="shared" si="18"/>
        <v>11</v>
      </c>
      <c r="O85" s="449">
        <f t="shared" si="18"/>
        <v>12</v>
      </c>
      <c r="P85" s="449">
        <f t="shared" si="18"/>
        <v>13</v>
      </c>
      <c r="Q85" s="449">
        <f t="shared" si="18"/>
        <v>14</v>
      </c>
      <c r="R85" s="449">
        <f t="shared" si="18"/>
        <v>15</v>
      </c>
      <c r="S85" s="449">
        <f t="shared" si="18"/>
        <v>16</v>
      </c>
      <c r="T85" s="449">
        <f t="shared" si="18"/>
        <v>17</v>
      </c>
      <c r="U85" s="449">
        <f t="shared" si="18"/>
        <v>18</v>
      </c>
      <c r="V85" s="449">
        <f t="shared" si="18"/>
        <v>19</v>
      </c>
      <c r="W85" s="449">
        <f t="shared" si="18"/>
        <v>20</v>
      </c>
      <c r="X85" s="449">
        <f t="shared" si="18"/>
        <v>21</v>
      </c>
      <c r="Y85" s="449">
        <f t="shared" si="18"/>
        <v>22</v>
      </c>
      <c r="Z85" s="449">
        <f t="shared" si="18"/>
        <v>23</v>
      </c>
      <c r="AA85" s="449">
        <f t="shared" si="18"/>
        <v>24</v>
      </c>
      <c r="AB85" s="449">
        <f t="shared" si="18"/>
        <v>25</v>
      </c>
      <c r="AC85" s="449">
        <f t="shared" si="18"/>
        <v>26</v>
      </c>
      <c r="AD85" s="449">
        <f t="shared" si="18"/>
        <v>27</v>
      </c>
      <c r="AE85" s="449">
        <f t="shared" si="18"/>
        <v>28</v>
      </c>
      <c r="AF85" s="449">
        <f t="shared" si="18"/>
        <v>29</v>
      </c>
      <c r="AG85" s="449" t="str">
        <f t="shared" si="18"/>
        <v/>
      </c>
      <c r="AH85" s="450" t="str">
        <f t="shared" si="18"/>
        <v/>
      </c>
    </row>
    <row r="86" spans="2:34" hidden="1" x14ac:dyDescent="0.2">
      <c r="B86" s="446"/>
      <c r="C86" s="447" t="s">
        <v>383</v>
      </c>
      <c r="D86" s="451">
        <f>IFERROR(ABS(WEEKDAY(D3,2)&lt;6),0)</f>
        <v>1</v>
      </c>
      <c r="E86" s="452">
        <f t="shared" ref="E86:AH86" si="19">IFERROR(ABS(WEEKDAY(E3,2)&lt;6),0)</f>
        <v>1</v>
      </c>
      <c r="F86" s="452">
        <f t="shared" si="19"/>
        <v>0</v>
      </c>
      <c r="G86" s="452">
        <f t="shared" si="19"/>
        <v>0</v>
      </c>
      <c r="H86" s="452">
        <f t="shared" si="19"/>
        <v>1</v>
      </c>
      <c r="I86" s="452">
        <f t="shared" si="19"/>
        <v>1</v>
      </c>
      <c r="J86" s="452">
        <f t="shared" si="19"/>
        <v>1</v>
      </c>
      <c r="K86" s="452">
        <f t="shared" si="19"/>
        <v>1</v>
      </c>
      <c r="L86" s="452">
        <f t="shared" si="19"/>
        <v>1</v>
      </c>
      <c r="M86" s="452">
        <f t="shared" si="19"/>
        <v>0</v>
      </c>
      <c r="N86" s="452">
        <f t="shared" si="19"/>
        <v>0</v>
      </c>
      <c r="O86" s="452">
        <f t="shared" si="19"/>
        <v>1</v>
      </c>
      <c r="P86" s="452">
        <f t="shared" si="19"/>
        <v>1</v>
      </c>
      <c r="Q86" s="452">
        <f t="shared" si="19"/>
        <v>1</v>
      </c>
      <c r="R86" s="452">
        <f t="shared" si="19"/>
        <v>1</v>
      </c>
      <c r="S86" s="452">
        <f t="shared" si="19"/>
        <v>1</v>
      </c>
      <c r="T86" s="452">
        <f t="shared" si="19"/>
        <v>0</v>
      </c>
      <c r="U86" s="452">
        <f t="shared" si="19"/>
        <v>0</v>
      </c>
      <c r="V86" s="452">
        <f t="shared" si="19"/>
        <v>1</v>
      </c>
      <c r="W86" s="452">
        <f t="shared" si="19"/>
        <v>1</v>
      </c>
      <c r="X86" s="452">
        <f t="shared" si="19"/>
        <v>1</v>
      </c>
      <c r="Y86" s="452">
        <f t="shared" si="19"/>
        <v>1</v>
      </c>
      <c r="Z86" s="452">
        <f t="shared" si="19"/>
        <v>1</v>
      </c>
      <c r="AA86" s="452">
        <f t="shared" si="19"/>
        <v>0</v>
      </c>
      <c r="AB86" s="452">
        <f t="shared" si="19"/>
        <v>0</v>
      </c>
      <c r="AC86" s="452">
        <f t="shared" si="19"/>
        <v>1</v>
      </c>
      <c r="AD86" s="452">
        <f t="shared" si="19"/>
        <v>1</v>
      </c>
      <c r="AE86" s="452">
        <f t="shared" si="19"/>
        <v>1</v>
      </c>
      <c r="AF86" s="452">
        <f t="shared" si="19"/>
        <v>1</v>
      </c>
      <c r="AG86" s="452">
        <f t="shared" si="19"/>
        <v>0</v>
      </c>
      <c r="AH86" s="453">
        <f t="shared" si="19"/>
        <v>0</v>
      </c>
    </row>
    <row r="87" spans="2:34" hidden="1" x14ac:dyDescent="0.2">
      <c r="B87" s="454"/>
      <c r="C87" s="455" t="s">
        <v>308</v>
      </c>
      <c r="D87" s="456">
        <f>MAX(D100:D107,D98,D134)</f>
        <v>0</v>
      </c>
      <c r="E87" s="456">
        <f t="shared" ref="E87:AH87" si="20">MAX(E100:E107,E98,E134)</f>
        <v>0</v>
      </c>
      <c r="F87" s="456">
        <f t="shared" si="20"/>
        <v>0</v>
      </c>
      <c r="G87" s="456">
        <f t="shared" si="20"/>
        <v>0</v>
      </c>
      <c r="H87" s="456">
        <f t="shared" si="20"/>
        <v>0</v>
      </c>
      <c r="I87" s="456">
        <f t="shared" si="20"/>
        <v>0</v>
      </c>
      <c r="J87" s="456">
        <f t="shared" si="20"/>
        <v>0</v>
      </c>
      <c r="K87" s="456">
        <f t="shared" si="20"/>
        <v>0</v>
      </c>
      <c r="L87" s="456">
        <f t="shared" si="20"/>
        <v>0</v>
      </c>
      <c r="M87" s="456">
        <f t="shared" si="20"/>
        <v>0</v>
      </c>
      <c r="N87" s="456">
        <f t="shared" si="20"/>
        <v>0</v>
      </c>
      <c r="O87" s="456">
        <f t="shared" si="20"/>
        <v>0</v>
      </c>
      <c r="P87" s="456">
        <f t="shared" si="20"/>
        <v>0</v>
      </c>
      <c r="Q87" s="456">
        <f t="shared" si="20"/>
        <v>0</v>
      </c>
      <c r="R87" s="456">
        <f t="shared" si="20"/>
        <v>0</v>
      </c>
      <c r="S87" s="456">
        <f t="shared" si="20"/>
        <v>0</v>
      </c>
      <c r="T87" s="456">
        <f t="shared" si="20"/>
        <v>0</v>
      </c>
      <c r="U87" s="456">
        <f t="shared" si="20"/>
        <v>0</v>
      </c>
      <c r="V87" s="456">
        <f t="shared" si="20"/>
        <v>0</v>
      </c>
      <c r="W87" s="456">
        <f t="shared" si="20"/>
        <v>0</v>
      </c>
      <c r="X87" s="456">
        <f t="shared" si="20"/>
        <v>0</v>
      </c>
      <c r="Y87" s="456">
        <f t="shared" si="20"/>
        <v>0</v>
      </c>
      <c r="Z87" s="456">
        <f t="shared" si="20"/>
        <v>0</v>
      </c>
      <c r="AA87" s="456">
        <f t="shared" si="20"/>
        <v>0</v>
      </c>
      <c r="AB87" s="456">
        <f t="shared" si="20"/>
        <v>0</v>
      </c>
      <c r="AC87" s="456">
        <f t="shared" si="20"/>
        <v>0</v>
      </c>
      <c r="AD87" s="456">
        <f t="shared" si="20"/>
        <v>0</v>
      </c>
      <c r="AE87" s="456">
        <f t="shared" si="20"/>
        <v>0</v>
      </c>
      <c r="AF87" s="456">
        <f t="shared" si="20"/>
        <v>0</v>
      </c>
      <c r="AG87" s="456">
        <f t="shared" si="20"/>
        <v>0</v>
      </c>
      <c r="AH87" s="456">
        <f t="shared" si="20"/>
        <v>0</v>
      </c>
    </row>
    <row r="88" spans="2:34" hidden="1" x14ac:dyDescent="0.2">
      <c r="B88" s="446"/>
      <c r="C88" s="447" t="s">
        <v>309</v>
      </c>
      <c r="D88" s="448">
        <f>IF(D87=0,1,0)</f>
        <v>1</v>
      </c>
      <c r="E88" s="449">
        <f t="shared" ref="E88:AH88" si="21">IF(E87=0,1,0)</f>
        <v>1</v>
      </c>
      <c r="F88" s="449">
        <f t="shared" si="21"/>
        <v>1</v>
      </c>
      <c r="G88" s="449">
        <f t="shared" si="21"/>
        <v>1</v>
      </c>
      <c r="H88" s="449">
        <f t="shared" si="21"/>
        <v>1</v>
      </c>
      <c r="I88" s="449">
        <f t="shared" si="21"/>
        <v>1</v>
      </c>
      <c r="J88" s="449">
        <f t="shared" si="21"/>
        <v>1</v>
      </c>
      <c r="K88" s="449">
        <f t="shared" si="21"/>
        <v>1</v>
      </c>
      <c r="L88" s="449">
        <f t="shared" si="21"/>
        <v>1</v>
      </c>
      <c r="M88" s="449">
        <f t="shared" si="21"/>
        <v>1</v>
      </c>
      <c r="N88" s="449">
        <f t="shared" si="21"/>
        <v>1</v>
      </c>
      <c r="O88" s="449">
        <f t="shared" si="21"/>
        <v>1</v>
      </c>
      <c r="P88" s="449">
        <f t="shared" si="21"/>
        <v>1</v>
      </c>
      <c r="Q88" s="449">
        <f t="shared" si="21"/>
        <v>1</v>
      </c>
      <c r="R88" s="449">
        <f t="shared" si="21"/>
        <v>1</v>
      </c>
      <c r="S88" s="449">
        <f t="shared" si="21"/>
        <v>1</v>
      </c>
      <c r="T88" s="449">
        <f t="shared" si="21"/>
        <v>1</v>
      </c>
      <c r="U88" s="449">
        <f t="shared" si="21"/>
        <v>1</v>
      </c>
      <c r="V88" s="449">
        <f t="shared" si="21"/>
        <v>1</v>
      </c>
      <c r="W88" s="449">
        <f t="shared" si="21"/>
        <v>1</v>
      </c>
      <c r="X88" s="449">
        <f t="shared" si="21"/>
        <v>1</v>
      </c>
      <c r="Y88" s="449">
        <f t="shared" si="21"/>
        <v>1</v>
      </c>
      <c r="Z88" s="449">
        <f t="shared" si="21"/>
        <v>1</v>
      </c>
      <c r="AA88" s="449">
        <f t="shared" si="21"/>
        <v>1</v>
      </c>
      <c r="AB88" s="449">
        <f t="shared" si="21"/>
        <v>1</v>
      </c>
      <c r="AC88" s="449">
        <f t="shared" si="21"/>
        <v>1</v>
      </c>
      <c r="AD88" s="449">
        <f t="shared" si="21"/>
        <v>1</v>
      </c>
      <c r="AE88" s="449">
        <f t="shared" si="21"/>
        <v>1</v>
      </c>
      <c r="AF88" s="449">
        <f t="shared" si="21"/>
        <v>1</v>
      </c>
      <c r="AG88" s="449">
        <f t="shared" si="21"/>
        <v>1</v>
      </c>
      <c r="AH88" s="450">
        <f t="shared" si="21"/>
        <v>1</v>
      </c>
    </row>
    <row r="89" spans="2:34" hidden="1" x14ac:dyDescent="0.2">
      <c r="D89"/>
      <c r="E89"/>
      <c r="F89"/>
      <c r="G89"/>
      <c r="H89"/>
      <c r="I89"/>
      <c r="J89"/>
      <c r="K89"/>
      <c r="L89"/>
      <c r="M89"/>
      <c r="N89"/>
      <c r="O89"/>
      <c r="P89"/>
      <c r="Q89"/>
      <c r="R89"/>
      <c r="S89"/>
      <c r="T89"/>
      <c r="U89"/>
      <c r="V89"/>
      <c r="W89"/>
      <c r="X89"/>
      <c r="Y89"/>
      <c r="Z89"/>
      <c r="AA89"/>
      <c r="AB89"/>
      <c r="AC89"/>
      <c r="AD89"/>
      <c r="AE89"/>
      <c r="AF89"/>
      <c r="AG89"/>
      <c r="AH89"/>
    </row>
    <row r="90" spans="2:34" hidden="1" x14ac:dyDescent="0.2">
      <c r="B90" s="457"/>
      <c r="C90" s="399" t="s">
        <v>310</v>
      </c>
      <c r="D90" s="458">
        <f t="shared" ref="D90:AH90" si="22">IF(AND(D6-D5=0,COUNTA(D7:D12)&gt;0),1,0)</f>
        <v>0</v>
      </c>
      <c r="E90" s="458">
        <f t="shared" si="22"/>
        <v>0</v>
      </c>
      <c r="F90" s="458">
        <f t="shared" si="22"/>
        <v>0</v>
      </c>
      <c r="G90" s="458">
        <f t="shared" si="22"/>
        <v>0</v>
      </c>
      <c r="H90" s="458">
        <f t="shared" si="22"/>
        <v>0</v>
      </c>
      <c r="I90" s="458">
        <f t="shared" si="22"/>
        <v>0</v>
      </c>
      <c r="J90" s="458">
        <f t="shared" si="22"/>
        <v>0</v>
      </c>
      <c r="K90" s="458">
        <f t="shared" si="22"/>
        <v>0</v>
      </c>
      <c r="L90" s="458">
        <f t="shared" si="22"/>
        <v>0</v>
      </c>
      <c r="M90" s="458">
        <f t="shared" si="22"/>
        <v>0</v>
      </c>
      <c r="N90" s="458">
        <f t="shared" si="22"/>
        <v>0</v>
      </c>
      <c r="O90" s="458">
        <f t="shared" si="22"/>
        <v>0</v>
      </c>
      <c r="P90" s="458">
        <f t="shared" si="22"/>
        <v>0</v>
      </c>
      <c r="Q90" s="458">
        <f t="shared" si="22"/>
        <v>0</v>
      </c>
      <c r="R90" s="458">
        <f t="shared" si="22"/>
        <v>0</v>
      </c>
      <c r="S90" s="458">
        <f t="shared" si="22"/>
        <v>0</v>
      </c>
      <c r="T90" s="458">
        <f t="shared" si="22"/>
        <v>0</v>
      </c>
      <c r="U90" s="458">
        <f t="shared" si="22"/>
        <v>0</v>
      </c>
      <c r="V90" s="458">
        <f t="shared" si="22"/>
        <v>0</v>
      </c>
      <c r="W90" s="458">
        <f t="shared" si="22"/>
        <v>0</v>
      </c>
      <c r="X90" s="458">
        <f t="shared" si="22"/>
        <v>0</v>
      </c>
      <c r="Y90" s="458">
        <f t="shared" si="22"/>
        <v>0</v>
      </c>
      <c r="Z90" s="458">
        <f t="shared" si="22"/>
        <v>0</v>
      </c>
      <c r="AA90" s="458">
        <f t="shared" si="22"/>
        <v>0</v>
      </c>
      <c r="AB90" s="458">
        <f t="shared" si="22"/>
        <v>0</v>
      </c>
      <c r="AC90" s="458">
        <f t="shared" si="22"/>
        <v>0</v>
      </c>
      <c r="AD90" s="458">
        <f t="shared" si="22"/>
        <v>0</v>
      </c>
      <c r="AE90" s="458">
        <f t="shared" si="22"/>
        <v>0</v>
      </c>
      <c r="AF90" s="458">
        <f t="shared" si="22"/>
        <v>0</v>
      </c>
      <c r="AG90" s="458">
        <f t="shared" si="22"/>
        <v>0</v>
      </c>
      <c r="AH90" s="458">
        <f t="shared" si="22"/>
        <v>0</v>
      </c>
    </row>
    <row r="91" spans="2:34" hidden="1" x14ac:dyDescent="0.2">
      <c r="B91" s="459" t="s">
        <v>304</v>
      </c>
      <c r="C91" s="399" t="s">
        <v>311</v>
      </c>
      <c r="D91" s="458">
        <f t="shared" ref="D91:AH91" si="23">D90</f>
        <v>0</v>
      </c>
      <c r="E91" s="458">
        <f t="shared" si="23"/>
        <v>0</v>
      </c>
      <c r="F91" s="458">
        <f t="shared" si="23"/>
        <v>0</v>
      </c>
      <c r="G91" s="458">
        <f t="shared" si="23"/>
        <v>0</v>
      </c>
      <c r="H91" s="458">
        <f t="shared" si="23"/>
        <v>0</v>
      </c>
      <c r="I91" s="458">
        <f t="shared" si="23"/>
        <v>0</v>
      </c>
      <c r="J91" s="458">
        <f t="shared" si="23"/>
        <v>0</v>
      </c>
      <c r="K91" s="458">
        <f t="shared" si="23"/>
        <v>0</v>
      </c>
      <c r="L91" s="458">
        <f t="shared" si="23"/>
        <v>0</v>
      </c>
      <c r="M91" s="458">
        <f t="shared" si="23"/>
        <v>0</v>
      </c>
      <c r="N91" s="458">
        <f t="shared" si="23"/>
        <v>0</v>
      </c>
      <c r="O91" s="458">
        <f t="shared" si="23"/>
        <v>0</v>
      </c>
      <c r="P91" s="458">
        <f t="shared" si="23"/>
        <v>0</v>
      </c>
      <c r="Q91" s="458">
        <f t="shared" si="23"/>
        <v>0</v>
      </c>
      <c r="R91" s="458">
        <f t="shared" si="23"/>
        <v>0</v>
      </c>
      <c r="S91" s="458">
        <f t="shared" si="23"/>
        <v>0</v>
      </c>
      <c r="T91" s="458">
        <f t="shared" si="23"/>
        <v>0</v>
      </c>
      <c r="U91" s="458">
        <f t="shared" si="23"/>
        <v>0</v>
      </c>
      <c r="V91" s="458">
        <f t="shared" si="23"/>
        <v>0</v>
      </c>
      <c r="W91" s="458">
        <f t="shared" si="23"/>
        <v>0</v>
      </c>
      <c r="X91" s="458">
        <f t="shared" si="23"/>
        <v>0</v>
      </c>
      <c r="Y91" s="458">
        <f t="shared" si="23"/>
        <v>0</v>
      </c>
      <c r="Z91" s="458">
        <f t="shared" si="23"/>
        <v>0</v>
      </c>
      <c r="AA91" s="458">
        <f t="shared" si="23"/>
        <v>0</v>
      </c>
      <c r="AB91" s="458">
        <f t="shared" si="23"/>
        <v>0</v>
      </c>
      <c r="AC91" s="458">
        <f t="shared" si="23"/>
        <v>0</v>
      </c>
      <c r="AD91" s="458">
        <f t="shared" si="23"/>
        <v>0</v>
      </c>
      <c r="AE91" s="458">
        <f t="shared" si="23"/>
        <v>0</v>
      </c>
      <c r="AF91" s="458">
        <f t="shared" si="23"/>
        <v>0</v>
      </c>
      <c r="AG91" s="458">
        <f t="shared" si="23"/>
        <v>0</v>
      </c>
      <c r="AH91" s="458">
        <f t="shared" si="23"/>
        <v>0</v>
      </c>
    </row>
    <row r="92" spans="2:34" hidden="1" x14ac:dyDescent="0.2">
      <c r="B92" s="457"/>
      <c r="C92" s="399" t="s">
        <v>312</v>
      </c>
      <c r="D92" s="458">
        <f t="shared" ref="D92:AH92" si="24">IF(AND(D8-D7=0,COUNTA(D9:D12)&gt;0),1,0)</f>
        <v>0</v>
      </c>
      <c r="E92" s="458">
        <f t="shared" si="24"/>
        <v>0</v>
      </c>
      <c r="F92" s="458">
        <f t="shared" si="24"/>
        <v>0</v>
      </c>
      <c r="G92" s="458">
        <f t="shared" si="24"/>
        <v>0</v>
      </c>
      <c r="H92" s="458">
        <f t="shared" si="24"/>
        <v>0</v>
      </c>
      <c r="I92" s="458">
        <f t="shared" si="24"/>
        <v>0</v>
      </c>
      <c r="J92" s="458">
        <f t="shared" si="24"/>
        <v>0</v>
      </c>
      <c r="K92" s="458">
        <f t="shared" si="24"/>
        <v>0</v>
      </c>
      <c r="L92" s="458">
        <f t="shared" si="24"/>
        <v>0</v>
      </c>
      <c r="M92" s="458">
        <f t="shared" si="24"/>
        <v>0</v>
      </c>
      <c r="N92" s="458">
        <f t="shared" si="24"/>
        <v>0</v>
      </c>
      <c r="O92" s="458">
        <f t="shared" si="24"/>
        <v>0</v>
      </c>
      <c r="P92" s="458">
        <f t="shared" si="24"/>
        <v>0</v>
      </c>
      <c r="Q92" s="458">
        <f t="shared" si="24"/>
        <v>0</v>
      </c>
      <c r="R92" s="458">
        <f t="shared" si="24"/>
        <v>0</v>
      </c>
      <c r="S92" s="458">
        <f t="shared" si="24"/>
        <v>0</v>
      </c>
      <c r="T92" s="458">
        <f t="shared" si="24"/>
        <v>0</v>
      </c>
      <c r="U92" s="458">
        <f t="shared" si="24"/>
        <v>0</v>
      </c>
      <c r="V92" s="458">
        <f t="shared" si="24"/>
        <v>0</v>
      </c>
      <c r="W92" s="458">
        <f t="shared" si="24"/>
        <v>0</v>
      </c>
      <c r="X92" s="458">
        <f t="shared" si="24"/>
        <v>0</v>
      </c>
      <c r="Y92" s="458">
        <f t="shared" si="24"/>
        <v>0</v>
      </c>
      <c r="Z92" s="458">
        <f t="shared" si="24"/>
        <v>0</v>
      </c>
      <c r="AA92" s="458">
        <f t="shared" si="24"/>
        <v>0</v>
      </c>
      <c r="AB92" s="458">
        <f t="shared" si="24"/>
        <v>0</v>
      </c>
      <c r="AC92" s="458">
        <f t="shared" si="24"/>
        <v>0</v>
      </c>
      <c r="AD92" s="458">
        <f t="shared" si="24"/>
        <v>0</v>
      </c>
      <c r="AE92" s="458">
        <f t="shared" si="24"/>
        <v>0</v>
      </c>
      <c r="AF92" s="458">
        <f t="shared" si="24"/>
        <v>0</v>
      </c>
      <c r="AG92" s="458">
        <f t="shared" si="24"/>
        <v>0</v>
      </c>
      <c r="AH92" s="458">
        <f t="shared" si="24"/>
        <v>0</v>
      </c>
    </row>
    <row r="93" spans="2:34" hidden="1" x14ac:dyDescent="0.2">
      <c r="B93" s="457"/>
      <c r="C93" s="399" t="s">
        <v>311</v>
      </c>
      <c r="D93" s="458">
        <f t="shared" ref="D93:AH93" si="25">D92</f>
        <v>0</v>
      </c>
      <c r="E93" s="458">
        <f t="shared" si="25"/>
        <v>0</v>
      </c>
      <c r="F93" s="458">
        <f t="shared" si="25"/>
        <v>0</v>
      </c>
      <c r="G93" s="458">
        <f t="shared" si="25"/>
        <v>0</v>
      </c>
      <c r="H93" s="458">
        <f t="shared" si="25"/>
        <v>0</v>
      </c>
      <c r="I93" s="458">
        <f t="shared" si="25"/>
        <v>0</v>
      </c>
      <c r="J93" s="458">
        <f t="shared" si="25"/>
        <v>0</v>
      </c>
      <c r="K93" s="458">
        <f t="shared" si="25"/>
        <v>0</v>
      </c>
      <c r="L93" s="458">
        <f t="shared" si="25"/>
        <v>0</v>
      </c>
      <c r="M93" s="458">
        <f t="shared" si="25"/>
        <v>0</v>
      </c>
      <c r="N93" s="458">
        <f t="shared" si="25"/>
        <v>0</v>
      </c>
      <c r="O93" s="458">
        <f t="shared" si="25"/>
        <v>0</v>
      </c>
      <c r="P93" s="458">
        <f t="shared" si="25"/>
        <v>0</v>
      </c>
      <c r="Q93" s="458">
        <f t="shared" si="25"/>
        <v>0</v>
      </c>
      <c r="R93" s="458">
        <f t="shared" si="25"/>
        <v>0</v>
      </c>
      <c r="S93" s="458">
        <f t="shared" si="25"/>
        <v>0</v>
      </c>
      <c r="T93" s="458">
        <f t="shared" si="25"/>
        <v>0</v>
      </c>
      <c r="U93" s="458">
        <f t="shared" si="25"/>
        <v>0</v>
      </c>
      <c r="V93" s="458">
        <f t="shared" si="25"/>
        <v>0</v>
      </c>
      <c r="W93" s="458">
        <f t="shared" si="25"/>
        <v>0</v>
      </c>
      <c r="X93" s="458">
        <f t="shared" si="25"/>
        <v>0</v>
      </c>
      <c r="Y93" s="458">
        <f t="shared" si="25"/>
        <v>0</v>
      </c>
      <c r="Z93" s="458">
        <f t="shared" si="25"/>
        <v>0</v>
      </c>
      <c r="AA93" s="458">
        <f t="shared" si="25"/>
        <v>0</v>
      </c>
      <c r="AB93" s="458">
        <f t="shared" si="25"/>
        <v>0</v>
      </c>
      <c r="AC93" s="458">
        <f t="shared" si="25"/>
        <v>0</v>
      </c>
      <c r="AD93" s="458">
        <f t="shared" si="25"/>
        <v>0</v>
      </c>
      <c r="AE93" s="458">
        <f t="shared" si="25"/>
        <v>0</v>
      </c>
      <c r="AF93" s="458">
        <f t="shared" si="25"/>
        <v>0</v>
      </c>
      <c r="AG93" s="458">
        <f t="shared" si="25"/>
        <v>0</v>
      </c>
      <c r="AH93" s="458">
        <f t="shared" si="25"/>
        <v>0</v>
      </c>
    </row>
    <row r="94" spans="2:34" hidden="1" x14ac:dyDescent="0.2">
      <c r="B94" s="457"/>
      <c r="C94" s="399" t="s">
        <v>313</v>
      </c>
      <c r="D94" s="458">
        <f t="shared" ref="D94:AH94" si="26">IF(AND(D10-D9=0,COUNTA(D11:D12)&gt;0),1,0)</f>
        <v>0</v>
      </c>
      <c r="E94" s="458">
        <f t="shared" si="26"/>
        <v>0</v>
      </c>
      <c r="F94" s="458">
        <f t="shared" si="26"/>
        <v>0</v>
      </c>
      <c r="G94" s="458">
        <f t="shared" si="26"/>
        <v>0</v>
      </c>
      <c r="H94" s="458">
        <f t="shared" si="26"/>
        <v>0</v>
      </c>
      <c r="I94" s="458">
        <f t="shared" si="26"/>
        <v>0</v>
      </c>
      <c r="J94" s="458">
        <f t="shared" si="26"/>
        <v>0</v>
      </c>
      <c r="K94" s="458">
        <f t="shared" si="26"/>
        <v>0</v>
      </c>
      <c r="L94" s="458">
        <f t="shared" si="26"/>
        <v>0</v>
      </c>
      <c r="M94" s="458">
        <f t="shared" si="26"/>
        <v>0</v>
      </c>
      <c r="N94" s="458">
        <f t="shared" si="26"/>
        <v>0</v>
      </c>
      <c r="O94" s="458">
        <f t="shared" si="26"/>
        <v>0</v>
      </c>
      <c r="P94" s="458">
        <f t="shared" si="26"/>
        <v>0</v>
      </c>
      <c r="Q94" s="458">
        <f t="shared" si="26"/>
        <v>0</v>
      </c>
      <c r="R94" s="458">
        <f t="shared" si="26"/>
        <v>0</v>
      </c>
      <c r="S94" s="458">
        <f t="shared" si="26"/>
        <v>0</v>
      </c>
      <c r="T94" s="458">
        <f t="shared" si="26"/>
        <v>0</v>
      </c>
      <c r="U94" s="458">
        <f t="shared" si="26"/>
        <v>0</v>
      </c>
      <c r="V94" s="458">
        <f t="shared" si="26"/>
        <v>0</v>
      </c>
      <c r="W94" s="458">
        <f t="shared" si="26"/>
        <v>0</v>
      </c>
      <c r="X94" s="458">
        <f t="shared" si="26"/>
        <v>0</v>
      </c>
      <c r="Y94" s="458">
        <f t="shared" si="26"/>
        <v>0</v>
      </c>
      <c r="Z94" s="458">
        <f t="shared" si="26"/>
        <v>0</v>
      </c>
      <c r="AA94" s="458">
        <f t="shared" si="26"/>
        <v>0</v>
      </c>
      <c r="AB94" s="458">
        <f t="shared" si="26"/>
        <v>0</v>
      </c>
      <c r="AC94" s="458">
        <f t="shared" si="26"/>
        <v>0</v>
      </c>
      <c r="AD94" s="458">
        <f t="shared" si="26"/>
        <v>0</v>
      </c>
      <c r="AE94" s="458">
        <f t="shared" si="26"/>
        <v>0</v>
      </c>
      <c r="AF94" s="458">
        <f t="shared" si="26"/>
        <v>0</v>
      </c>
      <c r="AG94" s="458">
        <f t="shared" si="26"/>
        <v>0</v>
      </c>
      <c r="AH94" s="458">
        <f t="shared" si="26"/>
        <v>0</v>
      </c>
    </row>
    <row r="95" spans="2:34" hidden="1" x14ac:dyDescent="0.2">
      <c r="B95" s="457"/>
      <c r="C95" s="399" t="s">
        <v>311</v>
      </c>
      <c r="D95" s="458">
        <f t="shared" ref="D95:AH95" si="27">D94</f>
        <v>0</v>
      </c>
      <c r="E95" s="458">
        <f t="shared" si="27"/>
        <v>0</v>
      </c>
      <c r="F95" s="458">
        <f t="shared" si="27"/>
        <v>0</v>
      </c>
      <c r="G95" s="458">
        <f t="shared" si="27"/>
        <v>0</v>
      </c>
      <c r="H95" s="458">
        <f t="shared" si="27"/>
        <v>0</v>
      </c>
      <c r="I95" s="458">
        <f t="shared" si="27"/>
        <v>0</v>
      </c>
      <c r="J95" s="458">
        <f t="shared" si="27"/>
        <v>0</v>
      </c>
      <c r="K95" s="458">
        <f t="shared" si="27"/>
        <v>0</v>
      </c>
      <c r="L95" s="458">
        <f t="shared" si="27"/>
        <v>0</v>
      </c>
      <c r="M95" s="458">
        <f t="shared" si="27"/>
        <v>0</v>
      </c>
      <c r="N95" s="458">
        <f t="shared" si="27"/>
        <v>0</v>
      </c>
      <c r="O95" s="458">
        <f t="shared" si="27"/>
        <v>0</v>
      </c>
      <c r="P95" s="458">
        <f t="shared" si="27"/>
        <v>0</v>
      </c>
      <c r="Q95" s="458">
        <f t="shared" si="27"/>
        <v>0</v>
      </c>
      <c r="R95" s="458">
        <f t="shared" si="27"/>
        <v>0</v>
      </c>
      <c r="S95" s="458">
        <f t="shared" si="27"/>
        <v>0</v>
      </c>
      <c r="T95" s="458">
        <f t="shared" si="27"/>
        <v>0</v>
      </c>
      <c r="U95" s="458">
        <f t="shared" si="27"/>
        <v>0</v>
      </c>
      <c r="V95" s="458">
        <f t="shared" si="27"/>
        <v>0</v>
      </c>
      <c r="W95" s="458">
        <f t="shared" si="27"/>
        <v>0</v>
      </c>
      <c r="X95" s="458">
        <f t="shared" si="27"/>
        <v>0</v>
      </c>
      <c r="Y95" s="458">
        <f t="shared" si="27"/>
        <v>0</v>
      </c>
      <c r="Z95" s="458">
        <f t="shared" si="27"/>
        <v>0</v>
      </c>
      <c r="AA95" s="458">
        <f t="shared" si="27"/>
        <v>0</v>
      </c>
      <c r="AB95" s="458">
        <f t="shared" si="27"/>
        <v>0</v>
      </c>
      <c r="AC95" s="458">
        <f t="shared" si="27"/>
        <v>0</v>
      </c>
      <c r="AD95" s="458">
        <f t="shared" si="27"/>
        <v>0</v>
      </c>
      <c r="AE95" s="458">
        <f t="shared" si="27"/>
        <v>0</v>
      </c>
      <c r="AF95" s="458">
        <f t="shared" si="27"/>
        <v>0</v>
      </c>
      <c r="AG95" s="458">
        <f t="shared" si="27"/>
        <v>0</v>
      </c>
      <c r="AH95" s="458">
        <f t="shared" si="27"/>
        <v>0</v>
      </c>
    </row>
    <row r="96" spans="2:34" hidden="1" x14ac:dyDescent="0.2">
      <c r="B96" s="457"/>
      <c r="C96" s="399" t="s">
        <v>314</v>
      </c>
      <c r="D96" s="460"/>
      <c r="E96" s="460"/>
      <c r="F96" s="460"/>
      <c r="G96" s="460"/>
      <c r="H96" s="460"/>
      <c r="I96" s="460"/>
      <c r="J96" s="460"/>
      <c r="K96" s="460"/>
      <c r="L96" s="460"/>
      <c r="M96" s="460"/>
      <c r="N96" s="460"/>
      <c r="O96" s="460"/>
      <c r="P96" s="460"/>
      <c r="Q96" s="460"/>
      <c r="R96" s="460"/>
      <c r="S96" s="460"/>
      <c r="T96" s="460"/>
      <c r="U96" s="460"/>
      <c r="V96" s="460"/>
      <c r="W96" s="460"/>
      <c r="X96" s="460"/>
      <c r="Y96" s="460"/>
      <c r="Z96" s="460"/>
      <c r="AA96" s="460"/>
      <c r="AB96" s="460"/>
      <c r="AC96" s="460"/>
      <c r="AD96" s="460"/>
      <c r="AE96" s="460"/>
      <c r="AF96" s="460"/>
      <c r="AG96" s="460"/>
      <c r="AH96" s="460"/>
    </row>
    <row r="97" spans="2:34" hidden="1" x14ac:dyDescent="0.2">
      <c r="B97" s="457"/>
      <c r="C97" s="399" t="s">
        <v>314</v>
      </c>
      <c r="D97" s="461"/>
      <c r="E97" s="461"/>
      <c r="F97" s="461"/>
      <c r="G97" s="461"/>
      <c r="H97" s="461"/>
      <c r="I97" s="461"/>
      <c r="J97" s="461"/>
      <c r="K97" s="461"/>
      <c r="L97" s="461"/>
      <c r="M97" s="461"/>
      <c r="N97" s="461"/>
      <c r="O97" s="461"/>
      <c r="P97" s="461"/>
      <c r="Q97" s="461"/>
      <c r="R97" s="461"/>
      <c r="S97" s="461"/>
      <c r="T97" s="461"/>
      <c r="U97" s="461"/>
      <c r="V97" s="461"/>
      <c r="W97" s="461"/>
      <c r="X97" s="461"/>
      <c r="Y97" s="461"/>
      <c r="Z97" s="461"/>
      <c r="AA97" s="461"/>
      <c r="AB97" s="461"/>
      <c r="AC97" s="461"/>
      <c r="AD97" s="461"/>
      <c r="AE97" s="461"/>
      <c r="AF97" s="461"/>
      <c r="AG97" s="461"/>
      <c r="AH97" s="461"/>
    </row>
    <row r="98" spans="2:34" hidden="1" x14ac:dyDescent="0.2">
      <c r="B98" s="457"/>
      <c r="C98" s="462" t="s">
        <v>315</v>
      </c>
      <c r="D98" s="463">
        <f t="shared" ref="D98:AH98" si="28">MAX(D90:D95)</f>
        <v>0</v>
      </c>
      <c r="E98" s="463">
        <f t="shared" si="28"/>
        <v>0</v>
      </c>
      <c r="F98" s="463">
        <f t="shared" si="28"/>
        <v>0</v>
      </c>
      <c r="G98" s="463">
        <f t="shared" si="28"/>
        <v>0</v>
      </c>
      <c r="H98" s="463">
        <f t="shared" si="28"/>
        <v>0</v>
      </c>
      <c r="I98" s="463">
        <f t="shared" si="28"/>
        <v>0</v>
      </c>
      <c r="J98" s="463">
        <f t="shared" si="28"/>
        <v>0</v>
      </c>
      <c r="K98" s="463">
        <f t="shared" si="28"/>
        <v>0</v>
      </c>
      <c r="L98" s="463">
        <f t="shared" si="28"/>
        <v>0</v>
      </c>
      <c r="M98" s="463">
        <f t="shared" si="28"/>
        <v>0</v>
      </c>
      <c r="N98" s="463">
        <f t="shared" si="28"/>
        <v>0</v>
      </c>
      <c r="O98" s="463">
        <f t="shared" si="28"/>
        <v>0</v>
      </c>
      <c r="P98" s="463">
        <f t="shared" si="28"/>
        <v>0</v>
      </c>
      <c r="Q98" s="463">
        <f t="shared" si="28"/>
        <v>0</v>
      </c>
      <c r="R98" s="463">
        <f t="shared" si="28"/>
        <v>0</v>
      </c>
      <c r="S98" s="463">
        <f t="shared" si="28"/>
        <v>0</v>
      </c>
      <c r="T98" s="463">
        <f t="shared" si="28"/>
        <v>0</v>
      </c>
      <c r="U98" s="463">
        <f t="shared" si="28"/>
        <v>0</v>
      </c>
      <c r="V98" s="463">
        <f t="shared" si="28"/>
        <v>0</v>
      </c>
      <c r="W98" s="463">
        <f t="shared" si="28"/>
        <v>0</v>
      </c>
      <c r="X98" s="463">
        <f t="shared" si="28"/>
        <v>0</v>
      </c>
      <c r="Y98" s="463">
        <f t="shared" si="28"/>
        <v>0</v>
      </c>
      <c r="Z98" s="463">
        <f t="shared" si="28"/>
        <v>0</v>
      </c>
      <c r="AA98" s="463">
        <f t="shared" si="28"/>
        <v>0</v>
      </c>
      <c r="AB98" s="463">
        <f t="shared" si="28"/>
        <v>0</v>
      </c>
      <c r="AC98" s="463">
        <f t="shared" si="28"/>
        <v>0</v>
      </c>
      <c r="AD98" s="463">
        <f t="shared" si="28"/>
        <v>0</v>
      </c>
      <c r="AE98" s="463">
        <f t="shared" si="28"/>
        <v>0</v>
      </c>
      <c r="AF98" s="463">
        <f t="shared" si="28"/>
        <v>0</v>
      </c>
      <c r="AG98" s="463">
        <f t="shared" si="28"/>
        <v>0</v>
      </c>
      <c r="AH98" s="463">
        <f t="shared" si="28"/>
        <v>0</v>
      </c>
    </row>
    <row r="99" spans="2:34" hidden="1" x14ac:dyDescent="0.2">
      <c r="B99" s="457"/>
      <c r="C99" s="464"/>
      <c r="D99" s="465"/>
      <c r="E99" s="465"/>
      <c r="F99" s="465"/>
      <c r="G99" s="465"/>
      <c r="H99" s="465"/>
      <c r="I99" s="465"/>
      <c r="J99" s="465"/>
      <c r="K99" s="465"/>
      <c r="L99" s="465"/>
      <c r="M99" s="465"/>
      <c r="N99" s="465"/>
      <c r="O99" s="465"/>
      <c r="P99" s="465"/>
      <c r="Q99" s="465"/>
      <c r="R99" s="465"/>
      <c r="S99" s="465"/>
      <c r="T99" s="465"/>
      <c r="U99" s="465"/>
      <c r="V99" s="465"/>
      <c r="W99" s="465"/>
      <c r="X99" s="465"/>
      <c r="Y99" s="465"/>
      <c r="Z99" s="465"/>
      <c r="AA99" s="465"/>
      <c r="AB99" s="465"/>
      <c r="AC99" s="465"/>
      <c r="AD99" s="465"/>
      <c r="AE99" s="465"/>
      <c r="AF99" s="465"/>
      <c r="AG99" s="465"/>
      <c r="AH99" s="465"/>
    </row>
    <row r="100" spans="2:34" hidden="1" x14ac:dyDescent="0.2">
      <c r="B100" s="466"/>
      <c r="C100" s="467" t="s">
        <v>316</v>
      </c>
      <c r="D100" s="468">
        <f>IF(AND(D109=0,D110&gt;0),1,0)</f>
        <v>0</v>
      </c>
      <c r="E100" s="468">
        <f t="shared" ref="E100:AH100" si="29">IF(AND(E109=0,E110&gt;0),1,0)</f>
        <v>0</v>
      </c>
      <c r="F100" s="468">
        <f t="shared" si="29"/>
        <v>0</v>
      </c>
      <c r="G100" s="468">
        <f t="shared" si="29"/>
        <v>0</v>
      </c>
      <c r="H100" s="468">
        <f t="shared" si="29"/>
        <v>0</v>
      </c>
      <c r="I100" s="468">
        <f t="shared" si="29"/>
        <v>0</v>
      </c>
      <c r="J100" s="468">
        <f t="shared" si="29"/>
        <v>0</v>
      </c>
      <c r="K100" s="468">
        <f t="shared" si="29"/>
        <v>0</v>
      </c>
      <c r="L100" s="468">
        <f t="shared" si="29"/>
        <v>0</v>
      </c>
      <c r="M100" s="468">
        <f t="shared" si="29"/>
        <v>0</v>
      </c>
      <c r="N100" s="468">
        <f t="shared" si="29"/>
        <v>0</v>
      </c>
      <c r="O100" s="468">
        <f t="shared" si="29"/>
        <v>0</v>
      </c>
      <c r="P100" s="468">
        <f t="shared" si="29"/>
        <v>0</v>
      </c>
      <c r="Q100" s="468">
        <f t="shared" si="29"/>
        <v>0</v>
      </c>
      <c r="R100" s="468">
        <f t="shared" si="29"/>
        <v>0</v>
      </c>
      <c r="S100" s="468">
        <f t="shared" si="29"/>
        <v>0</v>
      </c>
      <c r="T100" s="468">
        <f t="shared" si="29"/>
        <v>0</v>
      </c>
      <c r="U100" s="468">
        <f t="shared" si="29"/>
        <v>0</v>
      </c>
      <c r="V100" s="468">
        <f t="shared" si="29"/>
        <v>0</v>
      </c>
      <c r="W100" s="468">
        <f t="shared" si="29"/>
        <v>0</v>
      </c>
      <c r="X100" s="468">
        <f t="shared" si="29"/>
        <v>0</v>
      </c>
      <c r="Y100" s="468">
        <f t="shared" si="29"/>
        <v>0</v>
      </c>
      <c r="Z100" s="468">
        <f t="shared" si="29"/>
        <v>0</v>
      </c>
      <c r="AA100" s="468">
        <f t="shared" si="29"/>
        <v>0</v>
      </c>
      <c r="AB100" s="468">
        <f t="shared" si="29"/>
        <v>0</v>
      </c>
      <c r="AC100" s="468">
        <f t="shared" si="29"/>
        <v>0</v>
      </c>
      <c r="AD100" s="468">
        <f t="shared" si="29"/>
        <v>0</v>
      </c>
      <c r="AE100" s="468">
        <f t="shared" si="29"/>
        <v>0</v>
      </c>
      <c r="AF100" s="468">
        <f t="shared" si="29"/>
        <v>0</v>
      </c>
      <c r="AG100" s="468">
        <f t="shared" si="29"/>
        <v>0</v>
      </c>
      <c r="AH100" s="468">
        <f t="shared" si="29"/>
        <v>0</v>
      </c>
    </row>
    <row r="101" spans="2:34" hidden="1" x14ac:dyDescent="0.2">
      <c r="B101" s="466"/>
      <c r="C101" s="467" t="s">
        <v>317</v>
      </c>
      <c r="D101" s="469">
        <f>IF(AND(D110&gt;0,D110&lt;D109),3,IF(AND(D109&gt;0,D110=0),1,0))*D$86</f>
        <v>0</v>
      </c>
      <c r="E101" s="469">
        <f t="shared" ref="E101:AH101" si="30">IF(AND(E110&gt;0,E110&lt;E109),3,IF(AND(E109&gt;0,E110=0),1,0))*E$86</f>
        <v>0</v>
      </c>
      <c r="F101" s="469">
        <f t="shared" si="30"/>
        <v>0</v>
      </c>
      <c r="G101" s="469">
        <f t="shared" si="30"/>
        <v>0</v>
      </c>
      <c r="H101" s="469">
        <f t="shared" si="30"/>
        <v>0</v>
      </c>
      <c r="I101" s="469">
        <f t="shared" si="30"/>
        <v>0</v>
      </c>
      <c r="J101" s="469">
        <f t="shared" si="30"/>
        <v>0</v>
      </c>
      <c r="K101" s="469">
        <f t="shared" si="30"/>
        <v>0</v>
      </c>
      <c r="L101" s="469">
        <f t="shared" si="30"/>
        <v>0</v>
      </c>
      <c r="M101" s="469">
        <f t="shared" si="30"/>
        <v>0</v>
      </c>
      <c r="N101" s="469">
        <f t="shared" si="30"/>
        <v>0</v>
      </c>
      <c r="O101" s="469">
        <f t="shared" si="30"/>
        <v>0</v>
      </c>
      <c r="P101" s="469">
        <f t="shared" si="30"/>
        <v>0</v>
      </c>
      <c r="Q101" s="469">
        <f t="shared" si="30"/>
        <v>0</v>
      </c>
      <c r="R101" s="469">
        <f t="shared" si="30"/>
        <v>0</v>
      </c>
      <c r="S101" s="469">
        <f t="shared" si="30"/>
        <v>0</v>
      </c>
      <c r="T101" s="469">
        <f t="shared" si="30"/>
        <v>0</v>
      </c>
      <c r="U101" s="469">
        <f t="shared" si="30"/>
        <v>0</v>
      </c>
      <c r="V101" s="469">
        <f t="shared" si="30"/>
        <v>0</v>
      </c>
      <c r="W101" s="469">
        <f t="shared" si="30"/>
        <v>0</v>
      </c>
      <c r="X101" s="469">
        <f t="shared" si="30"/>
        <v>0</v>
      </c>
      <c r="Y101" s="469">
        <f t="shared" si="30"/>
        <v>0</v>
      </c>
      <c r="Z101" s="469">
        <f t="shared" si="30"/>
        <v>0</v>
      </c>
      <c r="AA101" s="469">
        <f t="shared" si="30"/>
        <v>0</v>
      </c>
      <c r="AB101" s="469">
        <f t="shared" si="30"/>
        <v>0</v>
      </c>
      <c r="AC101" s="469">
        <f t="shared" si="30"/>
        <v>0</v>
      </c>
      <c r="AD101" s="469">
        <f t="shared" si="30"/>
        <v>0</v>
      </c>
      <c r="AE101" s="469">
        <f t="shared" si="30"/>
        <v>0</v>
      </c>
      <c r="AF101" s="469">
        <f t="shared" si="30"/>
        <v>0</v>
      </c>
      <c r="AG101" s="469">
        <f t="shared" si="30"/>
        <v>0</v>
      </c>
      <c r="AH101" s="469">
        <f t="shared" si="30"/>
        <v>0</v>
      </c>
    </row>
    <row r="102" spans="2:34" hidden="1" x14ac:dyDescent="0.2">
      <c r="B102" s="466"/>
      <c r="C102" s="467" t="s">
        <v>318</v>
      </c>
      <c r="D102" s="470">
        <f t="shared" ref="D102:AH102" si="31">IF(AND(D111&gt;0,D111&lt;D110),3,IF(AND(D111=0,D112&gt;0),1,0))*D$86</f>
        <v>0</v>
      </c>
      <c r="E102" s="470">
        <f t="shared" si="31"/>
        <v>0</v>
      </c>
      <c r="F102" s="470">
        <f t="shared" si="31"/>
        <v>0</v>
      </c>
      <c r="G102" s="470">
        <f t="shared" si="31"/>
        <v>0</v>
      </c>
      <c r="H102" s="470">
        <f t="shared" si="31"/>
        <v>0</v>
      </c>
      <c r="I102" s="470">
        <f t="shared" si="31"/>
        <v>0</v>
      </c>
      <c r="J102" s="470">
        <f t="shared" si="31"/>
        <v>0</v>
      </c>
      <c r="K102" s="470">
        <f t="shared" si="31"/>
        <v>0</v>
      </c>
      <c r="L102" s="470">
        <f t="shared" si="31"/>
        <v>0</v>
      </c>
      <c r="M102" s="470">
        <f t="shared" si="31"/>
        <v>0</v>
      </c>
      <c r="N102" s="470">
        <f t="shared" si="31"/>
        <v>0</v>
      </c>
      <c r="O102" s="470">
        <f t="shared" si="31"/>
        <v>0</v>
      </c>
      <c r="P102" s="470">
        <f t="shared" si="31"/>
        <v>0</v>
      </c>
      <c r="Q102" s="470">
        <f t="shared" si="31"/>
        <v>0</v>
      </c>
      <c r="R102" s="470">
        <f t="shared" si="31"/>
        <v>0</v>
      </c>
      <c r="S102" s="470">
        <f t="shared" si="31"/>
        <v>0</v>
      </c>
      <c r="T102" s="470">
        <f t="shared" si="31"/>
        <v>0</v>
      </c>
      <c r="U102" s="470">
        <f t="shared" si="31"/>
        <v>0</v>
      </c>
      <c r="V102" s="470">
        <f t="shared" si="31"/>
        <v>0</v>
      </c>
      <c r="W102" s="470">
        <f t="shared" si="31"/>
        <v>0</v>
      </c>
      <c r="X102" s="470">
        <f t="shared" si="31"/>
        <v>0</v>
      </c>
      <c r="Y102" s="470">
        <f t="shared" si="31"/>
        <v>0</v>
      </c>
      <c r="Z102" s="470">
        <f t="shared" si="31"/>
        <v>0</v>
      </c>
      <c r="AA102" s="470">
        <f t="shared" si="31"/>
        <v>0</v>
      </c>
      <c r="AB102" s="470">
        <f t="shared" si="31"/>
        <v>0</v>
      </c>
      <c r="AC102" s="470">
        <f t="shared" si="31"/>
        <v>0</v>
      </c>
      <c r="AD102" s="470">
        <f t="shared" si="31"/>
        <v>0</v>
      </c>
      <c r="AE102" s="470">
        <f t="shared" si="31"/>
        <v>0</v>
      </c>
      <c r="AF102" s="470">
        <f t="shared" si="31"/>
        <v>0</v>
      </c>
      <c r="AG102" s="470">
        <f t="shared" si="31"/>
        <v>0</v>
      </c>
      <c r="AH102" s="470">
        <f t="shared" si="31"/>
        <v>0</v>
      </c>
    </row>
    <row r="103" spans="2:34" hidden="1" x14ac:dyDescent="0.2">
      <c r="B103" s="466"/>
      <c r="C103" s="467" t="s">
        <v>319</v>
      </c>
      <c r="D103" s="469">
        <f>IF(AND(D112&gt;0,D112&lt;D111),3,IF(AND(D111&gt;0,D112=0),1,0))*D$86</f>
        <v>0</v>
      </c>
      <c r="E103" s="469">
        <f t="shared" ref="E103:AH103" si="32">IF(AND(E112&gt;0,E112&lt;E111),3,IF(AND(E111&gt;0,E112=0),1,0))*E$86</f>
        <v>0</v>
      </c>
      <c r="F103" s="469">
        <f t="shared" si="32"/>
        <v>0</v>
      </c>
      <c r="G103" s="469">
        <f t="shared" si="32"/>
        <v>0</v>
      </c>
      <c r="H103" s="469">
        <f t="shared" si="32"/>
        <v>0</v>
      </c>
      <c r="I103" s="469">
        <f t="shared" si="32"/>
        <v>0</v>
      </c>
      <c r="J103" s="469">
        <f t="shared" si="32"/>
        <v>0</v>
      </c>
      <c r="K103" s="469">
        <f t="shared" si="32"/>
        <v>0</v>
      </c>
      <c r="L103" s="469">
        <f t="shared" si="32"/>
        <v>0</v>
      </c>
      <c r="M103" s="469">
        <f t="shared" si="32"/>
        <v>0</v>
      </c>
      <c r="N103" s="469">
        <f t="shared" si="32"/>
        <v>0</v>
      </c>
      <c r="O103" s="469">
        <f t="shared" si="32"/>
        <v>0</v>
      </c>
      <c r="P103" s="469">
        <f t="shared" si="32"/>
        <v>0</v>
      </c>
      <c r="Q103" s="469">
        <f t="shared" si="32"/>
        <v>0</v>
      </c>
      <c r="R103" s="469">
        <f t="shared" si="32"/>
        <v>0</v>
      </c>
      <c r="S103" s="469">
        <f t="shared" si="32"/>
        <v>0</v>
      </c>
      <c r="T103" s="469">
        <f t="shared" si="32"/>
        <v>0</v>
      </c>
      <c r="U103" s="469">
        <f t="shared" si="32"/>
        <v>0</v>
      </c>
      <c r="V103" s="469">
        <f t="shared" si="32"/>
        <v>0</v>
      </c>
      <c r="W103" s="469">
        <f t="shared" si="32"/>
        <v>0</v>
      </c>
      <c r="X103" s="469">
        <f t="shared" si="32"/>
        <v>0</v>
      </c>
      <c r="Y103" s="469">
        <f t="shared" si="32"/>
        <v>0</v>
      </c>
      <c r="Z103" s="469">
        <f t="shared" si="32"/>
        <v>0</v>
      </c>
      <c r="AA103" s="469">
        <f t="shared" si="32"/>
        <v>0</v>
      </c>
      <c r="AB103" s="469">
        <f t="shared" si="32"/>
        <v>0</v>
      </c>
      <c r="AC103" s="469">
        <f t="shared" si="32"/>
        <v>0</v>
      </c>
      <c r="AD103" s="469">
        <f t="shared" si="32"/>
        <v>0</v>
      </c>
      <c r="AE103" s="469">
        <f t="shared" si="32"/>
        <v>0</v>
      </c>
      <c r="AF103" s="469">
        <f t="shared" si="32"/>
        <v>0</v>
      </c>
      <c r="AG103" s="469">
        <f t="shared" si="32"/>
        <v>0</v>
      </c>
      <c r="AH103" s="469">
        <f t="shared" si="32"/>
        <v>0</v>
      </c>
    </row>
    <row r="104" spans="2:34" hidden="1" x14ac:dyDescent="0.2">
      <c r="B104" s="471" t="s">
        <v>320</v>
      </c>
      <c r="C104" s="467" t="s">
        <v>321</v>
      </c>
      <c r="D104" s="470">
        <f>IF(AND(D113&gt;0,D113&lt;D112),3,IF(AND(D113=0,D114&gt;0),1,0))*D$86</f>
        <v>0</v>
      </c>
      <c r="E104" s="470">
        <f t="shared" ref="E104:AH104" si="33">IF(AND(E113&gt;0,E113&lt;E112),3,IF(AND(E113=0,E114&gt;0),1,0))*E$86</f>
        <v>0</v>
      </c>
      <c r="F104" s="470">
        <f t="shared" si="33"/>
        <v>0</v>
      </c>
      <c r="G104" s="470">
        <f t="shared" si="33"/>
        <v>0</v>
      </c>
      <c r="H104" s="470">
        <f t="shared" si="33"/>
        <v>0</v>
      </c>
      <c r="I104" s="470">
        <f t="shared" si="33"/>
        <v>0</v>
      </c>
      <c r="J104" s="470">
        <f t="shared" si="33"/>
        <v>0</v>
      </c>
      <c r="K104" s="470">
        <f t="shared" si="33"/>
        <v>0</v>
      </c>
      <c r="L104" s="470">
        <f t="shared" si="33"/>
        <v>0</v>
      </c>
      <c r="M104" s="470">
        <f t="shared" si="33"/>
        <v>0</v>
      </c>
      <c r="N104" s="470">
        <f t="shared" si="33"/>
        <v>0</v>
      </c>
      <c r="O104" s="470">
        <f t="shared" si="33"/>
        <v>0</v>
      </c>
      <c r="P104" s="470">
        <f t="shared" si="33"/>
        <v>0</v>
      </c>
      <c r="Q104" s="470">
        <f t="shared" si="33"/>
        <v>0</v>
      </c>
      <c r="R104" s="470">
        <f t="shared" si="33"/>
        <v>0</v>
      </c>
      <c r="S104" s="470">
        <f t="shared" si="33"/>
        <v>0</v>
      </c>
      <c r="T104" s="470">
        <f t="shared" si="33"/>
        <v>0</v>
      </c>
      <c r="U104" s="470">
        <f t="shared" si="33"/>
        <v>0</v>
      </c>
      <c r="V104" s="470">
        <f t="shared" si="33"/>
        <v>0</v>
      </c>
      <c r="W104" s="470">
        <f t="shared" si="33"/>
        <v>0</v>
      </c>
      <c r="X104" s="470">
        <f t="shared" si="33"/>
        <v>0</v>
      </c>
      <c r="Y104" s="470">
        <f t="shared" si="33"/>
        <v>0</v>
      </c>
      <c r="Z104" s="470">
        <f t="shared" si="33"/>
        <v>0</v>
      </c>
      <c r="AA104" s="470">
        <f t="shared" si="33"/>
        <v>0</v>
      </c>
      <c r="AB104" s="470">
        <f t="shared" si="33"/>
        <v>0</v>
      </c>
      <c r="AC104" s="470">
        <f t="shared" si="33"/>
        <v>0</v>
      </c>
      <c r="AD104" s="470">
        <f t="shared" si="33"/>
        <v>0</v>
      </c>
      <c r="AE104" s="470">
        <f t="shared" si="33"/>
        <v>0</v>
      </c>
      <c r="AF104" s="470">
        <f t="shared" si="33"/>
        <v>0</v>
      </c>
      <c r="AG104" s="470">
        <f t="shared" si="33"/>
        <v>0</v>
      </c>
      <c r="AH104" s="470">
        <f t="shared" si="33"/>
        <v>0</v>
      </c>
    </row>
    <row r="105" spans="2:34" hidden="1" x14ac:dyDescent="0.2">
      <c r="B105" s="466"/>
      <c r="C105" s="467" t="s">
        <v>322</v>
      </c>
      <c r="D105" s="469">
        <f>IF(AND(D114&gt;0,D114&lt;D113),3,IF(AND(D113&gt;0,D114=0),1,0))*D$86</f>
        <v>0</v>
      </c>
      <c r="E105" s="469">
        <f t="shared" ref="E105:AH105" si="34">IF(AND(E114&gt;0,E114&lt;E113),3,IF(AND(E113&gt;0,E114=0),1,0))*E$86</f>
        <v>0</v>
      </c>
      <c r="F105" s="469">
        <f t="shared" si="34"/>
        <v>0</v>
      </c>
      <c r="G105" s="469">
        <f t="shared" si="34"/>
        <v>0</v>
      </c>
      <c r="H105" s="469">
        <f t="shared" si="34"/>
        <v>0</v>
      </c>
      <c r="I105" s="469">
        <f t="shared" si="34"/>
        <v>0</v>
      </c>
      <c r="J105" s="469">
        <f t="shared" si="34"/>
        <v>0</v>
      </c>
      <c r="K105" s="469">
        <f t="shared" si="34"/>
        <v>0</v>
      </c>
      <c r="L105" s="469">
        <f t="shared" si="34"/>
        <v>0</v>
      </c>
      <c r="M105" s="469">
        <f t="shared" si="34"/>
        <v>0</v>
      </c>
      <c r="N105" s="469">
        <f t="shared" si="34"/>
        <v>0</v>
      </c>
      <c r="O105" s="469">
        <f t="shared" si="34"/>
        <v>0</v>
      </c>
      <c r="P105" s="469">
        <f t="shared" si="34"/>
        <v>0</v>
      </c>
      <c r="Q105" s="469">
        <f t="shared" si="34"/>
        <v>0</v>
      </c>
      <c r="R105" s="469">
        <f t="shared" si="34"/>
        <v>0</v>
      </c>
      <c r="S105" s="469">
        <f t="shared" si="34"/>
        <v>0</v>
      </c>
      <c r="T105" s="469">
        <f t="shared" si="34"/>
        <v>0</v>
      </c>
      <c r="U105" s="469">
        <f t="shared" si="34"/>
        <v>0</v>
      </c>
      <c r="V105" s="469">
        <f t="shared" si="34"/>
        <v>0</v>
      </c>
      <c r="W105" s="469">
        <f t="shared" si="34"/>
        <v>0</v>
      </c>
      <c r="X105" s="469">
        <f t="shared" si="34"/>
        <v>0</v>
      </c>
      <c r="Y105" s="469">
        <f t="shared" si="34"/>
        <v>0</v>
      </c>
      <c r="Z105" s="469">
        <f t="shared" si="34"/>
        <v>0</v>
      </c>
      <c r="AA105" s="469">
        <f t="shared" si="34"/>
        <v>0</v>
      </c>
      <c r="AB105" s="469">
        <f t="shared" si="34"/>
        <v>0</v>
      </c>
      <c r="AC105" s="469">
        <f t="shared" si="34"/>
        <v>0</v>
      </c>
      <c r="AD105" s="469">
        <f t="shared" si="34"/>
        <v>0</v>
      </c>
      <c r="AE105" s="469">
        <f t="shared" si="34"/>
        <v>0</v>
      </c>
      <c r="AF105" s="469">
        <f t="shared" si="34"/>
        <v>0</v>
      </c>
      <c r="AG105" s="469">
        <f t="shared" si="34"/>
        <v>0</v>
      </c>
      <c r="AH105" s="469">
        <f t="shared" si="34"/>
        <v>0</v>
      </c>
    </row>
    <row r="106" spans="2:34" hidden="1" x14ac:dyDescent="0.2">
      <c r="B106" s="466"/>
      <c r="C106" s="467" t="s">
        <v>323</v>
      </c>
      <c r="D106" s="470">
        <f>IF(AND(D115&gt;0,D115&lt;D114),3,IF(AND(D115=0,D116&gt;0),1,0))*D$86</f>
        <v>0</v>
      </c>
      <c r="E106" s="470">
        <f t="shared" ref="E106:AH106" si="35">IF(AND(E115&gt;0,E115&lt;E114),3,IF(AND(E115=0,E116&gt;0),1,0))*E$86</f>
        <v>0</v>
      </c>
      <c r="F106" s="470">
        <f t="shared" si="35"/>
        <v>0</v>
      </c>
      <c r="G106" s="470">
        <f t="shared" si="35"/>
        <v>0</v>
      </c>
      <c r="H106" s="470">
        <f t="shared" si="35"/>
        <v>0</v>
      </c>
      <c r="I106" s="470">
        <f t="shared" si="35"/>
        <v>0</v>
      </c>
      <c r="J106" s="470">
        <f t="shared" si="35"/>
        <v>0</v>
      </c>
      <c r="K106" s="470">
        <f t="shared" si="35"/>
        <v>0</v>
      </c>
      <c r="L106" s="470">
        <f t="shared" si="35"/>
        <v>0</v>
      </c>
      <c r="M106" s="470">
        <f t="shared" si="35"/>
        <v>0</v>
      </c>
      <c r="N106" s="470">
        <f t="shared" si="35"/>
        <v>0</v>
      </c>
      <c r="O106" s="470">
        <f t="shared" si="35"/>
        <v>0</v>
      </c>
      <c r="P106" s="470">
        <f t="shared" si="35"/>
        <v>0</v>
      </c>
      <c r="Q106" s="470">
        <f t="shared" si="35"/>
        <v>0</v>
      </c>
      <c r="R106" s="470">
        <f t="shared" si="35"/>
        <v>0</v>
      </c>
      <c r="S106" s="470">
        <f t="shared" si="35"/>
        <v>0</v>
      </c>
      <c r="T106" s="470">
        <f t="shared" si="35"/>
        <v>0</v>
      </c>
      <c r="U106" s="470">
        <f t="shared" si="35"/>
        <v>0</v>
      </c>
      <c r="V106" s="470">
        <f t="shared" si="35"/>
        <v>0</v>
      </c>
      <c r="W106" s="470">
        <f t="shared" si="35"/>
        <v>0</v>
      </c>
      <c r="X106" s="470">
        <f t="shared" si="35"/>
        <v>0</v>
      </c>
      <c r="Y106" s="470">
        <f t="shared" si="35"/>
        <v>0</v>
      </c>
      <c r="Z106" s="470">
        <f t="shared" si="35"/>
        <v>0</v>
      </c>
      <c r="AA106" s="470">
        <f t="shared" si="35"/>
        <v>0</v>
      </c>
      <c r="AB106" s="470">
        <f t="shared" si="35"/>
        <v>0</v>
      </c>
      <c r="AC106" s="470">
        <f t="shared" si="35"/>
        <v>0</v>
      </c>
      <c r="AD106" s="470">
        <f t="shared" si="35"/>
        <v>0</v>
      </c>
      <c r="AE106" s="470">
        <f t="shared" si="35"/>
        <v>0</v>
      </c>
      <c r="AF106" s="470">
        <f t="shared" si="35"/>
        <v>0</v>
      </c>
      <c r="AG106" s="470">
        <f t="shared" si="35"/>
        <v>0</v>
      </c>
      <c r="AH106" s="470">
        <f t="shared" si="35"/>
        <v>0</v>
      </c>
    </row>
    <row r="107" spans="2:34" hidden="1" x14ac:dyDescent="0.2">
      <c r="B107" s="466"/>
      <c r="C107" s="467" t="s">
        <v>324</v>
      </c>
      <c r="D107" s="469">
        <f>IF(AND(D116&gt;0,D116&lt;D115),3,IF(AND(D115&gt;0,D116=0),1,0))*D$86</f>
        <v>0</v>
      </c>
      <c r="E107" s="469">
        <f t="shared" ref="E107:AH107" si="36">IF(AND(E116&gt;0,E116&lt;E115),3,IF(AND(E115&gt;0,E116=0),1,0))*E$86</f>
        <v>0</v>
      </c>
      <c r="F107" s="469">
        <f t="shared" si="36"/>
        <v>0</v>
      </c>
      <c r="G107" s="469">
        <f t="shared" si="36"/>
        <v>0</v>
      </c>
      <c r="H107" s="469">
        <f t="shared" si="36"/>
        <v>0</v>
      </c>
      <c r="I107" s="469">
        <f t="shared" si="36"/>
        <v>0</v>
      </c>
      <c r="J107" s="469">
        <f t="shared" si="36"/>
        <v>0</v>
      </c>
      <c r="K107" s="469">
        <f t="shared" si="36"/>
        <v>0</v>
      </c>
      <c r="L107" s="469">
        <f t="shared" si="36"/>
        <v>0</v>
      </c>
      <c r="M107" s="469">
        <f t="shared" si="36"/>
        <v>0</v>
      </c>
      <c r="N107" s="469">
        <f t="shared" si="36"/>
        <v>0</v>
      </c>
      <c r="O107" s="469">
        <f t="shared" si="36"/>
        <v>0</v>
      </c>
      <c r="P107" s="469">
        <f t="shared" si="36"/>
        <v>0</v>
      </c>
      <c r="Q107" s="469">
        <f t="shared" si="36"/>
        <v>0</v>
      </c>
      <c r="R107" s="469">
        <f t="shared" si="36"/>
        <v>0</v>
      </c>
      <c r="S107" s="469">
        <f t="shared" si="36"/>
        <v>0</v>
      </c>
      <c r="T107" s="469">
        <f t="shared" si="36"/>
        <v>0</v>
      </c>
      <c r="U107" s="469">
        <f t="shared" si="36"/>
        <v>0</v>
      </c>
      <c r="V107" s="469">
        <f t="shared" si="36"/>
        <v>0</v>
      </c>
      <c r="W107" s="469">
        <f t="shared" si="36"/>
        <v>0</v>
      </c>
      <c r="X107" s="469">
        <f t="shared" si="36"/>
        <v>0</v>
      </c>
      <c r="Y107" s="469">
        <f t="shared" si="36"/>
        <v>0</v>
      </c>
      <c r="Z107" s="469">
        <f t="shared" si="36"/>
        <v>0</v>
      </c>
      <c r="AA107" s="469">
        <f t="shared" si="36"/>
        <v>0</v>
      </c>
      <c r="AB107" s="469">
        <f t="shared" si="36"/>
        <v>0</v>
      </c>
      <c r="AC107" s="469">
        <f t="shared" si="36"/>
        <v>0</v>
      </c>
      <c r="AD107" s="469">
        <f t="shared" si="36"/>
        <v>0</v>
      </c>
      <c r="AE107" s="469">
        <f t="shared" si="36"/>
        <v>0</v>
      </c>
      <c r="AF107" s="469">
        <f t="shared" si="36"/>
        <v>0</v>
      </c>
      <c r="AG107" s="469">
        <f t="shared" si="36"/>
        <v>0</v>
      </c>
      <c r="AH107" s="469">
        <f t="shared" si="36"/>
        <v>0</v>
      </c>
    </row>
    <row r="108" spans="2:34" hidden="1" x14ac:dyDescent="0.2"/>
    <row r="109" spans="2:34" hidden="1" x14ac:dyDescent="0.2">
      <c r="B109"/>
      <c r="C109" s="472" t="s">
        <v>316</v>
      </c>
      <c r="D109" s="473">
        <f>ROUND(D5*24,2)</f>
        <v>0</v>
      </c>
      <c r="E109" s="473">
        <f t="shared" ref="E109:AH116" si="37">ROUND(E5*24,2)</f>
        <v>0</v>
      </c>
      <c r="F109" s="473">
        <f t="shared" si="37"/>
        <v>0</v>
      </c>
      <c r="G109" s="473">
        <f t="shared" si="37"/>
        <v>0</v>
      </c>
      <c r="H109" s="473">
        <f t="shared" si="37"/>
        <v>0</v>
      </c>
      <c r="I109" s="473">
        <f t="shared" si="37"/>
        <v>0</v>
      </c>
      <c r="J109" s="473">
        <f t="shared" si="37"/>
        <v>0</v>
      </c>
      <c r="K109" s="473">
        <f t="shared" si="37"/>
        <v>0</v>
      </c>
      <c r="L109" s="473">
        <f t="shared" si="37"/>
        <v>0</v>
      </c>
      <c r="M109" s="473">
        <f t="shared" si="37"/>
        <v>0</v>
      </c>
      <c r="N109" s="473">
        <f t="shared" si="37"/>
        <v>0</v>
      </c>
      <c r="O109" s="473">
        <f t="shared" si="37"/>
        <v>0</v>
      </c>
      <c r="P109" s="473">
        <f t="shared" si="37"/>
        <v>0</v>
      </c>
      <c r="Q109" s="473">
        <f t="shared" si="37"/>
        <v>0</v>
      </c>
      <c r="R109" s="473">
        <f t="shared" si="37"/>
        <v>0</v>
      </c>
      <c r="S109" s="473">
        <f t="shared" si="37"/>
        <v>0</v>
      </c>
      <c r="T109" s="473">
        <f t="shared" si="37"/>
        <v>0</v>
      </c>
      <c r="U109" s="473">
        <f t="shared" si="37"/>
        <v>0</v>
      </c>
      <c r="V109" s="473">
        <f t="shared" si="37"/>
        <v>0</v>
      </c>
      <c r="W109" s="473">
        <f t="shared" si="37"/>
        <v>0</v>
      </c>
      <c r="X109" s="473">
        <f t="shared" si="37"/>
        <v>0</v>
      </c>
      <c r="Y109" s="473">
        <f t="shared" si="37"/>
        <v>0</v>
      </c>
      <c r="Z109" s="473">
        <f t="shared" si="37"/>
        <v>0</v>
      </c>
      <c r="AA109" s="473">
        <f t="shared" si="37"/>
        <v>0</v>
      </c>
      <c r="AB109" s="473">
        <f t="shared" si="37"/>
        <v>0</v>
      </c>
      <c r="AC109" s="473">
        <f t="shared" si="37"/>
        <v>0</v>
      </c>
      <c r="AD109" s="473">
        <f t="shared" si="37"/>
        <v>0</v>
      </c>
      <c r="AE109" s="473">
        <f t="shared" si="37"/>
        <v>0</v>
      </c>
      <c r="AF109" s="473">
        <f t="shared" si="37"/>
        <v>0</v>
      </c>
      <c r="AG109" s="473">
        <f t="shared" si="37"/>
        <v>0</v>
      </c>
      <c r="AH109" s="474">
        <f t="shared" si="37"/>
        <v>0</v>
      </c>
    </row>
    <row r="110" spans="2:34" hidden="1" x14ac:dyDescent="0.2">
      <c r="C110" s="475" t="s">
        <v>317</v>
      </c>
      <c r="D110" s="476">
        <f t="shared" ref="D110:S116" si="38">ROUND(D6*24,2)</f>
        <v>0</v>
      </c>
      <c r="E110" s="476">
        <f t="shared" si="38"/>
        <v>0</v>
      </c>
      <c r="F110" s="476">
        <f t="shared" si="38"/>
        <v>0</v>
      </c>
      <c r="G110" s="476">
        <f t="shared" si="38"/>
        <v>0</v>
      </c>
      <c r="H110" s="476">
        <f t="shared" si="38"/>
        <v>0</v>
      </c>
      <c r="I110" s="476">
        <f t="shared" si="38"/>
        <v>0</v>
      </c>
      <c r="J110" s="476">
        <f t="shared" si="38"/>
        <v>0</v>
      </c>
      <c r="K110" s="476">
        <f t="shared" si="38"/>
        <v>0</v>
      </c>
      <c r="L110" s="476">
        <f t="shared" si="38"/>
        <v>0</v>
      </c>
      <c r="M110" s="476">
        <f t="shared" si="38"/>
        <v>0</v>
      </c>
      <c r="N110" s="476">
        <f t="shared" si="38"/>
        <v>0</v>
      </c>
      <c r="O110" s="476">
        <f t="shared" si="38"/>
        <v>0</v>
      </c>
      <c r="P110" s="476">
        <f t="shared" si="38"/>
        <v>0</v>
      </c>
      <c r="Q110" s="476">
        <f t="shared" si="38"/>
        <v>0</v>
      </c>
      <c r="R110" s="476">
        <f t="shared" si="38"/>
        <v>0</v>
      </c>
      <c r="S110" s="476">
        <f t="shared" si="38"/>
        <v>0</v>
      </c>
      <c r="T110" s="476">
        <f t="shared" si="37"/>
        <v>0</v>
      </c>
      <c r="U110" s="476">
        <f t="shared" si="37"/>
        <v>0</v>
      </c>
      <c r="V110" s="476">
        <f t="shared" si="37"/>
        <v>0</v>
      </c>
      <c r="W110" s="476">
        <f t="shared" si="37"/>
        <v>0</v>
      </c>
      <c r="X110" s="476">
        <f t="shared" si="37"/>
        <v>0</v>
      </c>
      <c r="Y110" s="476">
        <f t="shared" si="37"/>
        <v>0</v>
      </c>
      <c r="Z110" s="476">
        <f t="shared" si="37"/>
        <v>0</v>
      </c>
      <c r="AA110" s="476">
        <f t="shared" si="37"/>
        <v>0</v>
      </c>
      <c r="AB110" s="476">
        <f t="shared" si="37"/>
        <v>0</v>
      </c>
      <c r="AC110" s="476">
        <f t="shared" si="37"/>
        <v>0</v>
      </c>
      <c r="AD110" s="476">
        <f t="shared" si="37"/>
        <v>0</v>
      </c>
      <c r="AE110" s="476">
        <f t="shared" si="37"/>
        <v>0</v>
      </c>
      <c r="AF110" s="476">
        <f t="shared" si="37"/>
        <v>0</v>
      </c>
      <c r="AG110" s="476">
        <f t="shared" si="37"/>
        <v>0</v>
      </c>
      <c r="AH110" s="477">
        <f t="shared" si="37"/>
        <v>0</v>
      </c>
    </row>
    <row r="111" spans="2:34" hidden="1" x14ac:dyDescent="0.2">
      <c r="B111" s="23" t="s">
        <v>325</v>
      </c>
      <c r="C111" s="475" t="s">
        <v>318</v>
      </c>
      <c r="D111" s="476">
        <f t="shared" si="38"/>
        <v>0</v>
      </c>
      <c r="E111" s="476">
        <f t="shared" si="37"/>
        <v>0</v>
      </c>
      <c r="F111" s="476">
        <f t="shared" si="37"/>
        <v>0</v>
      </c>
      <c r="G111" s="476">
        <f t="shared" si="37"/>
        <v>0</v>
      </c>
      <c r="H111" s="476">
        <f t="shared" si="37"/>
        <v>0</v>
      </c>
      <c r="I111" s="476">
        <f t="shared" si="37"/>
        <v>0</v>
      </c>
      <c r="J111" s="476">
        <f t="shared" si="37"/>
        <v>0</v>
      </c>
      <c r="K111" s="476">
        <f t="shared" si="37"/>
        <v>0</v>
      </c>
      <c r="L111" s="476">
        <f t="shared" si="37"/>
        <v>0</v>
      </c>
      <c r="M111" s="476">
        <f t="shared" si="37"/>
        <v>0</v>
      </c>
      <c r="N111" s="476">
        <f t="shared" si="37"/>
        <v>0</v>
      </c>
      <c r="O111" s="476">
        <f t="shared" si="37"/>
        <v>0</v>
      </c>
      <c r="P111" s="476">
        <f t="shared" si="37"/>
        <v>0</v>
      </c>
      <c r="Q111" s="476">
        <f t="shared" si="37"/>
        <v>0</v>
      </c>
      <c r="R111" s="476">
        <f t="shared" si="37"/>
        <v>0</v>
      </c>
      <c r="S111" s="476">
        <f t="shared" si="37"/>
        <v>0</v>
      </c>
      <c r="T111" s="476">
        <f t="shared" si="37"/>
        <v>0</v>
      </c>
      <c r="U111" s="476">
        <f t="shared" si="37"/>
        <v>0</v>
      </c>
      <c r="V111" s="476">
        <f t="shared" si="37"/>
        <v>0</v>
      </c>
      <c r="W111" s="476">
        <f t="shared" si="37"/>
        <v>0</v>
      </c>
      <c r="X111" s="476">
        <f t="shared" si="37"/>
        <v>0</v>
      </c>
      <c r="Y111" s="476">
        <f t="shared" si="37"/>
        <v>0</v>
      </c>
      <c r="Z111" s="476">
        <f t="shared" si="37"/>
        <v>0</v>
      </c>
      <c r="AA111" s="476">
        <f t="shared" si="37"/>
        <v>0</v>
      </c>
      <c r="AB111" s="476">
        <f t="shared" si="37"/>
        <v>0</v>
      </c>
      <c r="AC111" s="476">
        <f t="shared" si="37"/>
        <v>0</v>
      </c>
      <c r="AD111" s="476">
        <f t="shared" si="37"/>
        <v>0</v>
      </c>
      <c r="AE111" s="476">
        <f t="shared" si="37"/>
        <v>0</v>
      </c>
      <c r="AF111" s="476">
        <f t="shared" si="37"/>
        <v>0</v>
      </c>
      <c r="AG111" s="476">
        <f t="shared" si="37"/>
        <v>0</v>
      </c>
      <c r="AH111" s="477">
        <f t="shared" si="37"/>
        <v>0</v>
      </c>
    </row>
    <row r="112" spans="2:34" hidden="1" x14ac:dyDescent="0.2">
      <c r="C112" s="475" t="s">
        <v>319</v>
      </c>
      <c r="D112" s="476">
        <f t="shared" si="38"/>
        <v>0</v>
      </c>
      <c r="E112" s="476">
        <f t="shared" si="37"/>
        <v>0</v>
      </c>
      <c r="F112" s="476">
        <f t="shared" si="37"/>
        <v>0</v>
      </c>
      <c r="G112" s="476">
        <f t="shared" si="37"/>
        <v>0</v>
      </c>
      <c r="H112" s="476">
        <f t="shared" si="37"/>
        <v>0</v>
      </c>
      <c r="I112" s="476">
        <f t="shared" si="37"/>
        <v>0</v>
      </c>
      <c r="J112" s="476">
        <f t="shared" si="37"/>
        <v>0</v>
      </c>
      <c r="K112" s="476">
        <f t="shared" si="37"/>
        <v>0</v>
      </c>
      <c r="L112" s="476">
        <f t="shared" si="37"/>
        <v>0</v>
      </c>
      <c r="M112" s="476">
        <f t="shared" si="37"/>
        <v>0</v>
      </c>
      <c r="N112" s="476">
        <f t="shared" si="37"/>
        <v>0</v>
      </c>
      <c r="O112" s="476">
        <f t="shared" si="37"/>
        <v>0</v>
      </c>
      <c r="P112" s="476">
        <f t="shared" si="37"/>
        <v>0</v>
      </c>
      <c r="Q112" s="476">
        <f t="shared" si="37"/>
        <v>0</v>
      </c>
      <c r="R112" s="476">
        <f t="shared" si="37"/>
        <v>0</v>
      </c>
      <c r="S112" s="476">
        <f t="shared" si="37"/>
        <v>0</v>
      </c>
      <c r="T112" s="476">
        <f t="shared" si="37"/>
        <v>0</v>
      </c>
      <c r="U112" s="476">
        <f t="shared" si="37"/>
        <v>0</v>
      </c>
      <c r="V112" s="476">
        <f t="shared" si="37"/>
        <v>0</v>
      </c>
      <c r="W112" s="476">
        <f t="shared" si="37"/>
        <v>0</v>
      </c>
      <c r="X112" s="476">
        <f t="shared" si="37"/>
        <v>0</v>
      </c>
      <c r="Y112" s="476">
        <f t="shared" si="37"/>
        <v>0</v>
      </c>
      <c r="Z112" s="476">
        <f t="shared" si="37"/>
        <v>0</v>
      </c>
      <c r="AA112" s="476">
        <f t="shared" si="37"/>
        <v>0</v>
      </c>
      <c r="AB112" s="476">
        <f t="shared" si="37"/>
        <v>0</v>
      </c>
      <c r="AC112" s="476">
        <f t="shared" si="37"/>
        <v>0</v>
      </c>
      <c r="AD112" s="476">
        <f t="shared" si="37"/>
        <v>0</v>
      </c>
      <c r="AE112" s="476">
        <f t="shared" si="37"/>
        <v>0</v>
      </c>
      <c r="AF112" s="476">
        <f t="shared" si="37"/>
        <v>0</v>
      </c>
      <c r="AG112" s="476">
        <f t="shared" si="37"/>
        <v>0</v>
      </c>
      <c r="AH112" s="477">
        <f t="shared" si="37"/>
        <v>0</v>
      </c>
    </row>
    <row r="113" spans="2:34" hidden="1" x14ac:dyDescent="0.2">
      <c r="C113" s="475" t="s">
        <v>321</v>
      </c>
      <c r="D113" s="476">
        <f t="shared" si="38"/>
        <v>0</v>
      </c>
      <c r="E113" s="476">
        <f t="shared" si="37"/>
        <v>0</v>
      </c>
      <c r="F113" s="476">
        <f t="shared" si="37"/>
        <v>0</v>
      </c>
      <c r="G113" s="476">
        <f t="shared" si="37"/>
        <v>0</v>
      </c>
      <c r="H113" s="476">
        <f t="shared" si="37"/>
        <v>0</v>
      </c>
      <c r="I113" s="476">
        <f t="shared" si="37"/>
        <v>0</v>
      </c>
      <c r="J113" s="476">
        <f t="shared" si="37"/>
        <v>0</v>
      </c>
      <c r="K113" s="476">
        <f t="shared" si="37"/>
        <v>0</v>
      </c>
      <c r="L113" s="476">
        <f t="shared" si="37"/>
        <v>0</v>
      </c>
      <c r="M113" s="476">
        <f t="shared" si="37"/>
        <v>0</v>
      </c>
      <c r="N113" s="476">
        <f t="shared" si="37"/>
        <v>0</v>
      </c>
      <c r="O113" s="476">
        <f t="shared" si="37"/>
        <v>0</v>
      </c>
      <c r="P113" s="476">
        <f t="shared" si="37"/>
        <v>0</v>
      </c>
      <c r="Q113" s="476">
        <f t="shared" si="37"/>
        <v>0</v>
      </c>
      <c r="R113" s="476">
        <f t="shared" si="37"/>
        <v>0</v>
      </c>
      <c r="S113" s="476">
        <f t="shared" si="37"/>
        <v>0</v>
      </c>
      <c r="T113" s="476">
        <f t="shared" si="37"/>
        <v>0</v>
      </c>
      <c r="U113" s="476">
        <f t="shared" si="37"/>
        <v>0</v>
      </c>
      <c r="V113" s="476">
        <f t="shared" si="37"/>
        <v>0</v>
      </c>
      <c r="W113" s="476">
        <f t="shared" si="37"/>
        <v>0</v>
      </c>
      <c r="X113" s="476">
        <f t="shared" si="37"/>
        <v>0</v>
      </c>
      <c r="Y113" s="476">
        <f t="shared" si="37"/>
        <v>0</v>
      </c>
      <c r="Z113" s="476">
        <f t="shared" si="37"/>
        <v>0</v>
      </c>
      <c r="AA113" s="476">
        <f t="shared" si="37"/>
        <v>0</v>
      </c>
      <c r="AB113" s="476">
        <f t="shared" si="37"/>
        <v>0</v>
      </c>
      <c r="AC113" s="476">
        <f t="shared" si="37"/>
        <v>0</v>
      </c>
      <c r="AD113" s="476">
        <f t="shared" si="37"/>
        <v>0</v>
      </c>
      <c r="AE113" s="476">
        <f t="shared" si="37"/>
        <v>0</v>
      </c>
      <c r="AF113" s="476">
        <f t="shared" si="37"/>
        <v>0</v>
      </c>
      <c r="AG113" s="476">
        <f t="shared" si="37"/>
        <v>0</v>
      </c>
      <c r="AH113" s="477">
        <f t="shared" si="37"/>
        <v>0</v>
      </c>
    </row>
    <row r="114" spans="2:34" hidden="1" x14ac:dyDescent="0.2">
      <c r="C114" s="475" t="s">
        <v>322</v>
      </c>
      <c r="D114" s="476">
        <f t="shared" si="38"/>
        <v>0</v>
      </c>
      <c r="E114" s="476">
        <f t="shared" si="37"/>
        <v>0</v>
      </c>
      <c r="F114" s="476">
        <f t="shared" si="37"/>
        <v>0</v>
      </c>
      <c r="G114" s="476">
        <f t="shared" si="37"/>
        <v>0</v>
      </c>
      <c r="H114" s="476">
        <f t="shared" si="37"/>
        <v>0</v>
      </c>
      <c r="I114" s="476">
        <f t="shared" si="37"/>
        <v>0</v>
      </c>
      <c r="J114" s="476">
        <f t="shared" si="37"/>
        <v>0</v>
      </c>
      <c r="K114" s="476">
        <f t="shared" si="37"/>
        <v>0</v>
      </c>
      <c r="L114" s="476">
        <f t="shared" si="37"/>
        <v>0</v>
      </c>
      <c r="M114" s="476">
        <f t="shared" si="37"/>
        <v>0</v>
      </c>
      <c r="N114" s="476">
        <f t="shared" si="37"/>
        <v>0</v>
      </c>
      <c r="O114" s="476">
        <f t="shared" si="37"/>
        <v>0</v>
      </c>
      <c r="P114" s="476">
        <f t="shared" si="37"/>
        <v>0</v>
      </c>
      <c r="Q114" s="476">
        <f t="shared" si="37"/>
        <v>0</v>
      </c>
      <c r="R114" s="476">
        <f t="shared" si="37"/>
        <v>0</v>
      </c>
      <c r="S114" s="476">
        <f t="shared" si="37"/>
        <v>0</v>
      </c>
      <c r="T114" s="476">
        <f t="shared" si="37"/>
        <v>0</v>
      </c>
      <c r="U114" s="476">
        <f t="shared" si="37"/>
        <v>0</v>
      </c>
      <c r="V114" s="476">
        <f t="shared" si="37"/>
        <v>0</v>
      </c>
      <c r="W114" s="476">
        <f t="shared" si="37"/>
        <v>0</v>
      </c>
      <c r="X114" s="476">
        <f t="shared" si="37"/>
        <v>0</v>
      </c>
      <c r="Y114" s="476">
        <f t="shared" si="37"/>
        <v>0</v>
      </c>
      <c r="Z114" s="476">
        <f t="shared" si="37"/>
        <v>0</v>
      </c>
      <c r="AA114" s="476">
        <f t="shared" si="37"/>
        <v>0</v>
      </c>
      <c r="AB114" s="476">
        <f t="shared" si="37"/>
        <v>0</v>
      </c>
      <c r="AC114" s="476">
        <f t="shared" si="37"/>
        <v>0</v>
      </c>
      <c r="AD114" s="476">
        <f t="shared" si="37"/>
        <v>0</v>
      </c>
      <c r="AE114" s="476">
        <f t="shared" si="37"/>
        <v>0</v>
      </c>
      <c r="AF114" s="476">
        <f t="shared" si="37"/>
        <v>0</v>
      </c>
      <c r="AG114" s="476">
        <f t="shared" si="37"/>
        <v>0</v>
      </c>
      <c r="AH114" s="477">
        <f t="shared" si="37"/>
        <v>0</v>
      </c>
    </row>
    <row r="115" spans="2:34" hidden="1" x14ac:dyDescent="0.2">
      <c r="C115" s="475" t="s">
        <v>323</v>
      </c>
      <c r="D115" s="476">
        <f t="shared" si="38"/>
        <v>0</v>
      </c>
      <c r="E115" s="476">
        <f t="shared" si="37"/>
        <v>0</v>
      </c>
      <c r="F115" s="476">
        <f t="shared" si="37"/>
        <v>0</v>
      </c>
      <c r="G115" s="476">
        <f t="shared" si="37"/>
        <v>0</v>
      </c>
      <c r="H115" s="476">
        <f t="shared" si="37"/>
        <v>0</v>
      </c>
      <c r="I115" s="476">
        <f t="shared" si="37"/>
        <v>0</v>
      </c>
      <c r="J115" s="476">
        <f t="shared" si="37"/>
        <v>0</v>
      </c>
      <c r="K115" s="476">
        <f t="shared" si="37"/>
        <v>0</v>
      </c>
      <c r="L115" s="476">
        <f t="shared" si="37"/>
        <v>0</v>
      </c>
      <c r="M115" s="476">
        <f t="shared" si="37"/>
        <v>0</v>
      </c>
      <c r="N115" s="476">
        <f t="shared" si="37"/>
        <v>0</v>
      </c>
      <c r="O115" s="476">
        <f t="shared" si="37"/>
        <v>0</v>
      </c>
      <c r="P115" s="476">
        <f t="shared" si="37"/>
        <v>0</v>
      </c>
      <c r="Q115" s="476">
        <f t="shared" si="37"/>
        <v>0</v>
      </c>
      <c r="R115" s="476">
        <f t="shared" si="37"/>
        <v>0</v>
      </c>
      <c r="S115" s="476">
        <f t="shared" si="37"/>
        <v>0</v>
      </c>
      <c r="T115" s="476">
        <f t="shared" si="37"/>
        <v>0</v>
      </c>
      <c r="U115" s="476">
        <f t="shared" si="37"/>
        <v>0</v>
      </c>
      <c r="V115" s="476">
        <f t="shared" si="37"/>
        <v>0</v>
      </c>
      <c r="W115" s="476">
        <f t="shared" si="37"/>
        <v>0</v>
      </c>
      <c r="X115" s="476">
        <f t="shared" si="37"/>
        <v>0</v>
      </c>
      <c r="Y115" s="476">
        <f t="shared" si="37"/>
        <v>0</v>
      </c>
      <c r="Z115" s="476">
        <f t="shared" si="37"/>
        <v>0</v>
      </c>
      <c r="AA115" s="476">
        <f t="shared" si="37"/>
        <v>0</v>
      </c>
      <c r="AB115" s="476">
        <f t="shared" si="37"/>
        <v>0</v>
      </c>
      <c r="AC115" s="476">
        <f t="shared" si="37"/>
        <v>0</v>
      </c>
      <c r="AD115" s="476">
        <f t="shared" si="37"/>
        <v>0</v>
      </c>
      <c r="AE115" s="476">
        <f t="shared" si="37"/>
        <v>0</v>
      </c>
      <c r="AF115" s="476">
        <f t="shared" si="37"/>
        <v>0</v>
      </c>
      <c r="AG115" s="476">
        <f t="shared" si="37"/>
        <v>0</v>
      </c>
      <c r="AH115" s="477">
        <f t="shared" si="37"/>
        <v>0</v>
      </c>
    </row>
    <row r="116" spans="2:34" hidden="1" x14ac:dyDescent="0.2">
      <c r="C116" s="478" t="s">
        <v>324</v>
      </c>
      <c r="D116" s="479">
        <f t="shared" si="38"/>
        <v>0</v>
      </c>
      <c r="E116" s="479">
        <f t="shared" si="37"/>
        <v>0</v>
      </c>
      <c r="F116" s="479">
        <f t="shared" si="37"/>
        <v>0</v>
      </c>
      <c r="G116" s="479">
        <f t="shared" si="37"/>
        <v>0</v>
      </c>
      <c r="H116" s="479">
        <f t="shared" si="37"/>
        <v>0</v>
      </c>
      <c r="I116" s="479">
        <f t="shared" si="37"/>
        <v>0</v>
      </c>
      <c r="J116" s="479">
        <f t="shared" si="37"/>
        <v>0</v>
      </c>
      <c r="K116" s="479">
        <f t="shared" si="37"/>
        <v>0</v>
      </c>
      <c r="L116" s="479">
        <f t="shared" si="37"/>
        <v>0</v>
      </c>
      <c r="M116" s="479">
        <f t="shared" si="37"/>
        <v>0</v>
      </c>
      <c r="N116" s="479">
        <f t="shared" si="37"/>
        <v>0</v>
      </c>
      <c r="O116" s="479">
        <f t="shared" si="37"/>
        <v>0</v>
      </c>
      <c r="P116" s="479">
        <f t="shared" si="37"/>
        <v>0</v>
      </c>
      <c r="Q116" s="479">
        <f t="shared" si="37"/>
        <v>0</v>
      </c>
      <c r="R116" s="479">
        <f t="shared" si="37"/>
        <v>0</v>
      </c>
      <c r="S116" s="479">
        <f t="shared" si="37"/>
        <v>0</v>
      </c>
      <c r="T116" s="479">
        <f t="shared" si="37"/>
        <v>0</v>
      </c>
      <c r="U116" s="479">
        <f t="shared" si="37"/>
        <v>0</v>
      </c>
      <c r="V116" s="479">
        <f t="shared" si="37"/>
        <v>0</v>
      </c>
      <c r="W116" s="479">
        <f t="shared" si="37"/>
        <v>0</v>
      </c>
      <c r="X116" s="479">
        <f t="shared" si="37"/>
        <v>0</v>
      </c>
      <c r="Y116" s="479">
        <f t="shared" si="37"/>
        <v>0</v>
      </c>
      <c r="Z116" s="479">
        <f t="shared" si="37"/>
        <v>0</v>
      </c>
      <c r="AA116" s="479">
        <f t="shared" si="37"/>
        <v>0</v>
      </c>
      <c r="AB116" s="479">
        <f t="shared" si="37"/>
        <v>0</v>
      </c>
      <c r="AC116" s="479">
        <f t="shared" si="37"/>
        <v>0</v>
      </c>
      <c r="AD116" s="479">
        <f t="shared" si="37"/>
        <v>0</v>
      </c>
      <c r="AE116" s="479">
        <f t="shared" si="37"/>
        <v>0</v>
      </c>
      <c r="AF116" s="479">
        <f t="shared" si="37"/>
        <v>0</v>
      </c>
      <c r="AG116" s="479">
        <f t="shared" si="37"/>
        <v>0</v>
      </c>
      <c r="AH116" s="480">
        <f t="shared" si="37"/>
        <v>0</v>
      </c>
    </row>
    <row r="117" spans="2:34" hidden="1" x14ac:dyDescent="0.2">
      <c r="B117" s="1"/>
    </row>
    <row r="118" spans="2:34" hidden="1" x14ac:dyDescent="0.2">
      <c r="B118" s="481" t="s">
        <v>326</v>
      </c>
      <c r="C118" s="482" t="s">
        <v>327</v>
      </c>
      <c r="D118" s="476">
        <f>IF(OR(D109="",D110=""),0,D110-D109)</f>
        <v>0</v>
      </c>
      <c r="E118" s="476">
        <f t="shared" ref="E118:T118" si="39">IF(OR(E109="",E110=""),0,E110-E109)</f>
        <v>0</v>
      </c>
      <c r="F118" s="476">
        <f t="shared" si="39"/>
        <v>0</v>
      </c>
      <c r="G118" s="476">
        <f t="shared" si="39"/>
        <v>0</v>
      </c>
      <c r="H118" s="476">
        <f t="shared" si="39"/>
        <v>0</v>
      </c>
      <c r="I118" s="476">
        <f t="shared" si="39"/>
        <v>0</v>
      </c>
      <c r="J118" s="476">
        <f t="shared" si="39"/>
        <v>0</v>
      </c>
      <c r="K118" s="476">
        <f t="shared" si="39"/>
        <v>0</v>
      </c>
      <c r="L118" s="476">
        <f t="shared" si="39"/>
        <v>0</v>
      </c>
      <c r="M118" s="476">
        <f t="shared" si="39"/>
        <v>0</v>
      </c>
      <c r="N118" s="476">
        <f t="shared" si="39"/>
        <v>0</v>
      </c>
      <c r="O118" s="476">
        <f t="shared" si="39"/>
        <v>0</v>
      </c>
      <c r="P118" s="476">
        <f t="shared" si="39"/>
        <v>0</v>
      </c>
      <c r="Q118" s="476">
        <f t="shared" si="39"/>
        <v>0</v>
      </c>
      <c r="R118" s="476">
        <f t="shared" si="39"/>
        <v>0</v>
      </c>
      <c r="S118" s="476">
        <f t="shared" si="39"/>
        <v>0</v>
      </c>
      <c r="T118" s="476">
        <f t="shared" si="39"/>
        <v>0</v>
      </c>
      <c r="U118" s="476">
        <f>IF(OR(U109="",U110=""),0,U110-U109)</f>
        <v>0</v>
      </c>
      <c r="V118" s="476">
        <f t="shared" ref="V118:AH118" si="40">IF(OR(V109="",V110=""),0,V110-V109)</f>
        <v>0</v>
      </c>
      <c r="W118" s="476">
        <f t="shared" si="40"/>
        <v>0</v>
      </c>
      <c r="X118" s="476">
        <f t="shared" si="40"/>
        <v>0</v>
      </c>
      <c r="Y118" s="476">
        <f t="shared" si="40"/>
        <v>0</v>
      </c>
      <c r="Z118" s="476">
        <f t="shared" si="40"/>
        <v>0</v>
      </c>
      <c r="AA118" s="476">
        <f t="shared" si="40"/>
        <v>0</v>
      </c>
      <c r="AB118" s="476">
        <f t="shared" si="40"/>
        <v>0</v>
      </c>
      <c r="AC118" s="476">
        <f t="shared" si="40"/>
        <v>0</v>
      </c>
      <c r="AD118" s="476">
        <f t="shared" si="40"/>
        <v>0</v>
      </c>
      <c r="AE118" s="476">
        <f t="shared" si="40"/>
        <v>0</v>
      </c>
      <c r="AF118" s="476">
        <f t="shared" si="40"/>
        <v>0</v>
      </c>
      <c r="AG118" s="476">
        <f t="shared" si="40"/>
        <v>0</v>
      </c>
      <c r="AH118" s="476">
        <f t="shared" si="40"/>
        <v>0</v>
      </c>
    </row>
    <row r="119" spans="2:34" hidden="1" x14ac:dyDescent="0.2">
      <c r="B119" s="483"/>
      <c r="C119" s="482" t="s">
        <v>328</v>
      </c>
      <c r="D119" s="476">
        <f>IF(OR(D111="",D112=""),0,D112-D111)</f>
        <v>0</v>
      </c>
      <c r="E119" s="476">
        <f t="shared" ref="E119:T119" si="41">IF(OR(E111="",E112=""),0,E112-E111)</f>
        <v>0</v>
      </c>
      <c r="F119" s="476">
        <f t="shared" si="41"/>
        <v>0</v>
      </c>
      <c r="G119" s="476">
        <f t="shared" si="41"/>
        <v>0</v>
      </c>
      <c r="H119" s="476">
        <f t="shared" si="41"/>
        <v>0</v>
      </c>
      <c r="I119" s="476">
        <f t="shared" si="41"/>
        <v>0</v>
      </c>
      <c r="J119" s="476">
        <f t="shared" si="41"/>
        <v>0</v>
      </c>
      <c r="K119" s="476">
        <f t="shared" si="41"/>
        <v>0</v>
      </c>
      <c r="L119" s="476">
        <f t="shared" si="41"/>
        <v>0</v>
      </c>
      <c r="M119" s="476">
        <f t="shared" si="41"/>
        <v>0</v>
      </c>
      <c r="N119" s="476">
        <f t="shared" si="41"/>
        <v>0</v>
      </c>
      <c r="O119" s="476">
        <f t="shared" si="41"/>
        <v>0</v>
      </c>
      <c r="P119" s="476">
        <f t="shared" si="41"/>
        <v>0</v>
      </c>
      <c r="Q119" s="476">
        <f t="shared" si="41"/>
        <v>0</v>
      </c>
      <c r="R119" s="476">
        <f t="shared" si="41"/>
        <v>0</v>
      </c>
      <c r="S119" s="476">
        <f t="shared" si="41"/>
        <v>0</v>
      </c>
      <c r="T119" s="476">
        <f t="shared" si="41"/>
        <v>0</v>
      </c>
      <c r="U119" s="476">
        <f>IF(OR(U111="",U112=""),0,U112-U111)</f>
        <v>0</v>
      </c>
      <c r="V119" s="476">
        <f t="shared" ref="V119:AH119" si="42">IF(OR(V111="",V112=""),0,V112-V111)</f>
        <v>0</v>
      </c>
      <c r="W119" s="476">
        <f t="shared" si="42"/>
        <v>0</v>
      </c>
      <c r="X119" s="476">
        <f t="shared" si="42"/>
        <v>0</v>
      </c>
      <c r="Y119" s="476">
        <f t="shared" si="42"/>
        <v>0</v>
      </c>
      <c r="Z119" s="476">
        <f t="shared" si="42"/>
        <v>0</v>
      </c>
      <c r="AA119" s="476">
        <f t="shared" si="42"/>
        <v>0</v>
      </c>
      <c r="AB119" s="476">
        <f t="shared" si="42"/>
        <v>0</v>
      </c>
      <c r="AC119" s="476">
        <f t="shared" si="42"/>
        <v>0</v>
      </c>
      <c r="AD119" s="476">
        <f t="shared" si="42"/>
        <v>0</v>
      </c>
      <c r="AE119" s="476">
        <f t="shared" si="42"/>
        <v>0</v>
      </c>
      <c r="AF119" s="476">
        <f t="shared" si="42"/>
        <v>0</v>
      </c>
      <c r="AG119" s="476">
        <f t="shared" si="42"/>
        <v>0</v>
      </c>
      <c r="AH119" s="476">
        <f t="shared" si="42"/>
        <v>0</v>
      </c>
    </row>
    <row r="120" spans="2:34" hidden="1" x14ac:dyDescent="0.2">
      <c r="B120" s="483"/>
      <c r="C120" s="482" t="s">
        <v>329</v>
      </c>
      <c r="D120" s="476">
        <f>IF(OR(D113="",D114=""),0,D114-D113)</f>
        <v>0</v>
      </c>
      <c r="E120" s="476">
        <f t="shared" ref="E120:T120" si="43">IF(OR(E113="",E114=""),0,E114-E113)</f>
        <v>0</v>
      </c>
      <c r="F120" s="476">
        <f t="shared" si="43"/>
        <v>0</v>
      </c>
      <c r="G120" s="476">
        <f t="shared" si="43"/>
        <v>0</v>
      </c>
      <c r="H120" s="476">
        <f t="shared" si="43"/>
        <v>0</v>
      </c>
      <c r="I120" s="476">
        <f t="shared" si="43"/>
        <v>0</v>
      </c>
      <c r="J120" s="476">
        <f t="shared" si="43"/>
        <v>0</v>
      </c>
      <c r="K120" s="476">
        <f t="shared" si="43"/>
        <v>0</v>
      </c>
      <c r="L120" s="476">
        <f t="shared" si="43"/>
        <v>0</v>
      </c>
      <c r="M120" s="476">
        <f t="shared" si="43"/>
        <v>0</v>
      </c>
      <c r="N120" s="476">
        <f t="shared" si="43"/>
        <v>0</v>
      </c>
      <c r="O120" s="476">
        <f t="shared" si="43"/>
        <v>0</v>
      </c>
      <c r="P120" s="476">
        <f t="shared" si="43"/>
        <v>0</v>
      </c>
      <c r="Q120" s="476">
        <f t="shared" si="43"/>
        <v>0</v>
      </c>
      <c r="R120" s="476">
        <f t="shared" si="43"/>
        <v>0</v>
      </c>
      <c r="S120" s="476">
        <f t="shared" si="43"/>
        <v>0</v>
      </c>
      <c r="T120" s="476">
        <f t="shared" si="43"/>
        <v>0</v>
      </c>
      <c r="U120" s="476">
        <f>IF(OR(U113="",U114=""),0,U114-U113)</f>
        <v>0</v>
      </c>
      <c r="V120" s="476">
        <f t="shared" ref="V120:AH120" si="44">IF(OR(V113="",V114=""),0,V114-V113)</f>
        <v>0</v>
      </c>
      <c r="W120" s="476">
        <f t="shared" si="44"/>
        <v>0</v>
      </c>
      <c r="X120" s="476">
        <f t="shared" si="44"/>
        <v>0</v>
      </c>
      <c r="Y120" s="476">
        <f t="shared" si="44"/>
        <v>0</v>
      </c>
      <c r="Z120" s="476">
        <f t="shared" si="44"/>
        <v>0</v>
      </c>
      <c r="AA120" s="476">
        <f t="shared" si="44"/>
        <v>0</v>
      </c>
      <c r="AB120" s="476">
        <f t="shared" si="44"/>
        <v>0</v>
      </c>
      <c r="AC120" s="476">
        <f t="shared" si="44"/>
        <v>0</v>
      </c>
      <c r="AD120" s="476">
        <f t="shared" si="44"/>
        <v>0</v>
      </c>
      <c r="AE120" s="476">
        <f t="shared" si="44"/>
        <v>0</v>
      </c>
      <c r="AF120" s="476">
        <f t="shared" si="44"/>
        <v>0</v>
      </c>
      <c r="AG120" s="476">
        <f t="shared" si="44"/>
        <v>0</v>
      </c>
      <c r="AH120" s="476">
        <f t="shared" si="44"/>
        <v>0</v>
      </c>
    </row>
    <row r="121" spans="2:34" hidden="1" x14ac:dyDescent="0.2">
      <c r="B121" s="483"/>
      <c r="C121" s="482" t="s">
        <v>330</v>
      </c>
      <c r="D121" s="476">
        <f>IF(OR(D115="",D116=""),0,D116-D115)</f>
        <v>0</v>
      </c>
      <c r="E121" s="476">
        <f t="shared" ref="E121:T121" si="45">IF(OR(E115="",E116=""),0,E116-E115)</f>
        <v>0</v>
      </c>
      <c r="F121" s="476">
        <f t="shared" si="45"/>
        <v>0</v>
      </c>
      <c r="G121" s="476">
        <f t="shared" si="45"/>
        <v>0</v>
      </c>
      <c r="H121" s="476">
        <f t="shared" si="45"/>
        <v>0</v>
      </c>
      <c r="I121" s="476">
        <f t="shared" si="45"/>
        <v>0</v>
      </c>
      <c r="J121" s="476">
        <f t="shared" si="45"/>
        <v>0</v>
      </c>
      <c r="K121" s="476">
        <f t="shared" si="45"/>
        <v>0</v>
      </c>
      <c r="L121" s="476">
        <f t="shared" si="45"/>
        <v>0</v>
      </c>
      <c r="M121" s="476">
        <f t="shared" si="45"/>
        <v>0</v>
      </c>
      <c r="N121" s="476">
        <f t="shared" si="45"/>
        <v>0</v>
      </c>
      <c r="O121" s="476">
        <f t="shared" si="45"/>
        <v>0</v>
      </c>
      <c r="P121" s="476">
        <f t="shared" si="45"/>
        <v>0</v>
      </c>
      <c r="Q121" s="476">
        <f t="shared" si="45"/>
        <v>0</v>
      </c>
      <c r="R121" s="476">
        <f t="shared" si="45"/>
        <v>0</v>
      </c>
      <c r="S121" s="476">
        <f t="shared" si="45"/>
        <v>0</v>
      </c>
      <c r="T121" s="476">
        <f t="shared" si="45"/>
        <v>0</v>
      </c>
      <c r="U121" s="476">
        <f>IF(OR(U115="",U116=""),0,U116-U115)</f>
        <v>0</v>
      </c>
      <c r="V121" s="476">
        <f t="shared" ref="V121:AH121" si="46">IF(OR(V115="",V116=""),0,V116-V115)</f>
        <v>0</v>
      </c>
      <c r="W121" s="476">
        <f t="shared" si="46"/>
        <v>0</v>
      </c>
      <c r="X121" s="476">
        <f t="shared" si="46"/>
        <v>0</v>
      </c>
      <c r="Y121" s="476">
        <f t="shared" si="46"/>
        <v>0</v>
      </c>
      <c r="Z121" s="476">
        <f t="shared" si="46"/>
        <v>0</v>
      </c>
      <c r="AA121" s="476">
        <f t="shared" si="46"/>
        <v>0</v>
      </c>
      <c r="AB121" s="476">
        <f t="shared" si="46"/>
        <v>0</v>
      </c>
      <c r="AC121" s="476">
        <f t="shared" si="46"/>
        <v>0</v>
      </c>
      <c r="AD121" s="476">
        <f t="shared" si="46"/>
        <v>0</v>
      </c>
      <c r="AE121" s="476">
        <f t="shared" si="46"/>
        <v>0</v>
      </c>
      <c r="AF121" s="476">
        <f t="shared" si="46"/>
        <v>0</v>
      </c>
      <c r="AG121" s="476">
        <f t="shared" si="46"/>
        <v>0</v>
      </c>
      <c r="AH121" s="476">
        <f t="shared" si="46"/>
        <v>0</v>
      </c>
    </row>
    <row r="122" spans="2:34" hidden="1" x14ac:dyDescent="0.2">
      <c r="B122" s="483"/>
      <c r="C122" s="482"/>
    </row>
    <row r="123" spans="2:34" hidden="1" x14ac:dyDescent="0.2">
      <c r="B123" s="483"/>
      <c r="C123" s="482" t="s">
        <v>331</v>
      </c>
      <c r="D123" s="476">
        <f>IF(OR(D110="",D111=""),0,D111-D110)</f>
        <v>0</v>
      </c>
      <c r="E123" s="476">
        <f t="shared" ref="E123:T123" si="47">IF(OR(E110="",E111=""),0,E111-E110)</f>
        <v>0</v>
      </c>
      <c r="F123" s="476">
        <f t="shared" si="47"/>
        <v>0</v>
      </c>
      <c r="G123" s="476">
        <f t="shared" si="47"/>
        <v>0</v>
      </c>
      <c r="H123" s="476">
        <f t="shared" si="47"/>
        <v>0</v>
      </c>
      <c r="I123" s="476">
        <f t="shared" si="47"/>
        <v>0</v>
      </c>
      <c r="J123" s="476">
        <f t="shared" si="47"/>
        <v>0</v>
      </c>
      <c r="K123" s="476">
        <f t="shared" si="47"/>
        <v>0</v>
      </c>
      <c r="L123" s="476">
        <f t="shared" si="47"/>
        <v>0</v>
      </c>
      <c r="M123" s="476">
        <f t="shared" si="47"/>
        <v>0</v>
      </c>
      <c r="N123" s="476">
        <f t="shared" si="47"/>
        <v>0</v>
      </c>
      <c r="O123" s="476">
        <f t="shared" si="47"/>
        <v>0</v>
      </c>
      <c r="P123" s="476">
        <f t="shared" si="47"/>
        <v>0</v>
      </c>
      <c r="Q123" s="476">
        <f t="shared" si="47"/>
        <v>0</v>
      </c>
      <c r="R123" s="476">
        <f t="shared" si="47"/>
        <v>0</v>
      </c>
      <c r="S123" s="476">
        <f t="shared" si="47"/>
        <v>0</v>
      </c>
      <c r="T123" s="476">
        <f t="shared" si="47"/>
        <v>0</v>
      </c>
      <c r="U123" s="476">
        <f>IF(OR(U110="",U111=""),0,U111-U110)</f>
        <v>0</v>
      </c>
      <c r="V123" s="476">
        <f t="shared" ref="V123:AH123" si="48">IF(OR(V110="",V111=""),0,V111-V110)</f>
        <v>0</v>
      </c>
      <c r="W123" s="476">
        <f t="shared" si="48"/>
        <v>0</v>
      </c>
      <c r="X123" s="476">
        <f t="shared" si="48"/>
        <v>0</v>
      </c>
      <c r="Y123" s="476">
        <f t="shared" si="48"/>
        <v>0</v>
      </c>
      <c r="Z123" s="476">
        <f t="shared" si="48"/>
        <v>0</v>
      </c>
      <c r="AA123" s="476">
        <f t="shared" si="48"/>
        <v>0</v>
      </c>
      <c r="AB123" s="476">
        <f t="shared" si="48"/>
        <v>0</v>
      </c>
      <c r="AC123" s="476">
        <f t="shared" si="48"/>
        <v>0</v>
      </c>
      <c r="AD123" s="476">
        <f t="shared" si="48"/>
        <v>0</v>
      </c>
      <c r="AE123" s="476">
        <f t="shared" si="48"/>
        <v>0</v>
      </c>
      <c r="AF123" s="476">
        <f t="shared" si="48"/>
        <v>0</v>
      </c>
      <c r="AG123" s="476">
        <f t="shared" si="48"/>
        <v>0</v>
      </c>
      <c r="AH123" s="476">
        <f t="shared" si="48"/>
        <v>0</v>
      </c>
    </row>
    <row r="124" spans="2:34" hidden="1" x14ac:dyDescent="0.2">
      <c r="B124" s="483"/>
      <c r="C124" s="482" t="s">
        <v>332</v>
      </c>
      <c r="D124" s="476">
        <f>IF(OR(D112="",D113=""),0,D113-D112)</f>
        <v>0</v>
      </c>
      <c r="E124" s="476">
        <f t="shared" ref="E124:T124" si="49">IF(OR(E112="",E113=""),0,E113-E112)</f>
        <v>0</v>
      </c>
      <c r="F124" s="476">
        <f t="shared" si="49"/>
        <v>0</v>
      </c>
      <c r="G124" s="476">
        <f t="shared" si="49"/>
        <v>0</v>
      </c>
      <c r="H124" s="476">
        <f t="shared" si="49"/>
        <v>0</v>
      </c>
      <c r="I124" s="476">
        <f t="shared" si="49"/>
        <v>0</v>
      </c>
      <c r="J124" s="476">
        <f t="shared" si="49"/>
        <v>0</v>
      </c>
      <c r="K124" s="476">
        <f t="shared" si="49"/>
        <v>0</v>
      </c>
      <c r="L124" s="476">
        <f t="shared" si="49"/>
        <v>0</v>
      </c>
      <c r="M124" s="476">
        <f t="shared" si="49"/>
        <v>0</v>
      </c>
      <c r="N124" s="476">
        <f t="shared" si="49"/>
        <v>0</v>
      </c>
      <c r="O124" s="476">
        <f t="shared" si="49"/>
        <v>0</v>
      </c>
      <c r="P124" s="476">
        <f t="shared" si="49"/>
        <v>0</v>
      </c>
      <c r="Q124" s="476">
        <f t="shared" si="49"/>
        <v>0</v>
      </c>
      <c r="R124" s="476">
        <f t="shared" si="49"/>
        <v>0</v>
      </c>
      <c r="S124" s="476">
        <f t="shared" si="49"/>
        <v>0</v>
      </c>
      <c r="T124" s="476">
        <f t="shared" si="49"/>
        <v>0</v>
      </c>
      <c r="U124" s="476">
        <f>IF(OR(U112="",U113=""),0,U113-U112)</f>
        <v>0</v>
      </c>
      <c r="V124" s="476">
        <f t="shared" ref="V124:AH124" si="50">IF(OR(V112="",V113=""),0,V113-V112)</f>
        <v>0</v>
      </c>
      <c r="W124" s="476">
        <f t="shared" si="50"/>
        <v>0</v>
      </c>
      <c r="X124" s="476">
        <f t="shared" si="50"/>
        <v>0</v>
      </c>
      <c r="Y124" s="476">
        <f t="shared" si="50"/>
        <v>0</v>
      </c>
      <c r="Z124" s="476">
        <f t="shared" si="50"/>
        <v>0</v>
      </c>
      <c r="AA124" s="476">
        <f t="shared" si="50"/>
        <v>0</v>
      </c>
      <c r="AB124" s="476">
        <f t="shared" si="50"/>
        <v>0</v>
      </c>
      <c r="AC124" s="476">
        <f t="shared" si="50"/>
        <v>0</v>
      </c>
      <c r="AD124" s="476">
        <f t="shared" si="50"/>
        <v>0</v>
      </c>
      <c r="AE124" s="476">
        <f t="shared" si="50"/>
        <v>0</v>
      </c>
      <c r="AF124" s="476">
        <f t="shared" si="50"/>
        <v>0</v>
      </c>
      <c r="AG124" s="476">
        <f t="shared" si="50"/>
        <v>0</v>
      </c>
      <c r="AH124" s="476">
        <f t="shared" si="50"/>
        <v>0</v>
      </c>
    </row>
    <row r="125" spans="2:34" hidden="1" x14ac:dyDescent="0.2">
      <c r="B125" s="483"/>
      <c r="C125" s="482" t="s">
        <v>333</v>
      </c>
      <c r="D125" s="476">
        <f>IF(OR(D114="",D115=""),0,D115-D114)</f>
        <v>0</v>
      </c>
      <c r="E125" s="476">
        <f t="shared" ref="E125:T125" si="51">IF(OR(E114="",E115=""),0,E115-E114)</f>
        <v>0</v>
      </c>
      <c r="F125" s="476">
        <f t="shared" si="51"/>
        <v>0</v>
      </c>
      <c r="G125" s="476">
        <f t="shared" si="51"/>
        <v>0</v>
      </c>
      <c r="H125" s="476">
        <f t="shared" si="51"/>
        <v>0</v>
      </c>
      <c r="I125" s="476">
        <f t="shared" si="51"/>
        <v>0</v>
      </c>
      <c r="J125" s="476">
        <f t="shared" si="51"/>
        <v>0</v>
      </c>
      <c r="K125" s="476">
        <f t="shared" si="51"/>
        <v>0</v>
      </c>
      <c r="L125" s="476">
        <f t="shared" si="51"/>
        <v>0</v>
      </c>
      <c r="M125" s="476">
        <f t="shared" si="51"/>
        <v>0</v>
      </c>
      <c r="N125" s="476">
        <f t="shared" si="51"/>
        <v>0</v>
      </c>
      <c r="O125" s="476">
        <f t="shared" si="51"/>
        <v>0</v>
      </c>
      <c r="P125" s="476">
        <f t="shared" si="51"/>
        <v>0</v>
      </c>
      <c r="Q125" s="476">
        <f t="shared" si="51"/>
        <v>0</v>
      </c>
      <c r="R125" s="476">
        <f t="shared" si="51"/>
        <v>0</v>
      </c>
      <c r="S125" s="476">
        <f t="shared" si="51"/>
        <v>0</v>
      </c>
      <c r="T125" s="476">
        <f t="shared" si="51"/>
        <v>0</v>
      </c>
      <c r="U125" s="476">
        <f>IF(OR(U114="",U115=""),0,U115-U114)</f>
        <v>0</v>
      </c>
      <c r="V125" s="476">
        <f t="shared" ref="V125:AH125" si="52">IF(OR(V114="",V115=""),0,V115-V114)</f>
        <v>0</v>
      </c>
      <c r="W125" s="476">
        <f t="shared" si="52"/>
        <v>0</v>
      </c>
      <c r="X125" s="476">
        <f t="shared" si="52"/>
        <v>0</v>
      </c>
      <c r="Y125" s="476">
        <f t="shared" si="52"/>
        <v>0</v>
      </c>
      <c r="Z125" s="476">
        <f t="shared" si="52"/>
        <v>0</v>
      </c>
      <c r="AA125" s="476">
        <f t="shared" si="52"/>
        <v>0</v>
      </c>
      <c r="AB125" s="476">
        <f t="shared" si="52"/>
        <v>0</v>
      </c>
      <c r="AC125" s="476">
        <f t="shared" si="52"/>
        <v>0</v>
      </c>
      <c r="AD125" s="476">
        <f t="shared" si="52"/>
        <v>0</v>
      </c>
      <c r="AE125" s="476">
        <f t="shared" si="52"/>
        <v>0</v>
      </c>
      <c r="AF125" s="476">
        <f t="shared" si="52"/>
        <v>0</v>
      </c>
      <c r="AG125" s="476">
        <f t="shared" si="52"/>
        <v>0</v>
      </c>
      <c r="AH125" s="476">
        <f t="shared" si="52"/>
        <v>0</v>
      </c>
    </row>
    <row r="126" spans="2:34" hidden="1" x14ac:dyDescent="0.2">
      <c r="B126" s="483"/>
      <c r="C126" s="482"/>
    </row>
    <row r="127" spans="2:34" hidden="1" x14ac:dyDescent="0.2">
      <c r="B127" s="483"/>
      <c r="C127" s="482" t="s">
        <v>334</v>
      </c>
      <c r="D127" s="484">
        <f>IF(D123&gt;=0.5,0,D118+D119)</f>
        <v>0</v>
      </c>
      <c r="E127" s="484">
        <f t="shared" ref="E127:T127" si="53">IF(E123&gt;=0.5,0,E118+E119)</f>
        <v>0</v>
      </c>
      <c r="F127" s="484">
        <f t="shared" si="53"/>
        <v>0</v>
      </c>
      <c r="G127" s="484">
        <f t="shared" si="53"/>
        <v>0</v>
      </c>
      <c r="H127" s="484">
        <f t="shared" si="53"/>
        <v>0</v>
      </c>
      <c r="I127" s="484">
        <f t="shared" si="53"/>
        <v>0</v>
      </c>
      <c r="J127" s="484">
        <f t="shared" si="53"/>
        <v>0</v>
      </c>
      <c r="K127" s="484">
        <f t="shared" si="53"/>
        <v>0</v>
      </c>
      <c r="L127" s="484">
        <f t="shared" si="53"/>
        <v>0</v>
      </c>
      <c r="M127" s="484">
        <f t="shared" si="53"/>
        <v>0</v>
      </c>
      <c r="N127" s="484">
        <f t="shared" si="53"/>
        <v>0</v>
      </c>
      <c r="O127" s="484">
        <f t="shared" si="53"/>
        <v>0</v>
      </c>
      <c r="P127" s="484">
        <f t="shared" si="53"/>
        <v>0</v>
      </c>
      <c r="Q127" s="484">
        <f t="shared" si="53"/>
        <v>0</v>
      </c>
      <c r="R127" s="484">
        <f t="shared" si="53"/>
        <v>0</v>
      </c>
      <c r="S127" s="484">
        <f t="shared" si="53"/>
        <v>0</v>
      </c>
      <c r="T127" s="484">
        <f t="shared" si="53"/>
        <v>0</v>
      </c>
      <c r="U127" s="484">
        <f>IF(U123&gt;=0.5,0,U118+U119)</f>
        <v>0</v>
      </c>
      <c r="V127" s="484">
        <f t="shared" ref="V127:AH127" si="54">IF(V123&gt;=0.5,0,V118+V119)</f>
        <v>0</v>
      </c>
      <c r="W127" s="484">
        <f t="shared" si="54"/>
        <v>0</v>
      </c>
      <c r="X127" s="484">
        <f t="shared" si="54"/>
        <v>0</v>
      </c>
      <c r="Y127" s="484">
        <f t="shared" si="54"/>
        <v>0</v>
      </c>
      <c r="Z127" s="484">
        <f t="shared" si="54"/>
        <v>0</v>
      </c>
      <c r="AA127" s="484">
        <f t="shared" si="54"/>
        <v>0</v>
      </c>
      <c r="AB127" s="484">
        <f t="shared" si="54"/>
        <v>0</v>
      </c>
      <c r="AC127" s="484">
        <f t="shared" si="54"/>
        <v>0</v>
      </c>
      <c r="AD127" s="484">
        <f t="shared" si="54"/>
        <v>0</v>
      </c>
      <c r="AE127" s="484">
        <f t="shared" si="54"/>
        <v>0</v>
      </c>
      <c r="AF127" s="484">
        <f t="shared" si="54"/>
        <v>0</v>
      </c>
      <c r="AG127" s="484">
        <f t="shared" si="54"/>
        <v>0</v>
      </c>
      <c r="AH127" s="484">
        <f t="shared" si="54"/>
        <v>0</v>
      </c>
    </row>
    <row r="128" spans="2:34" hidden="1" x14ac:dyDescent="0.2">
      <c r="B128" s="483"/>
      <c r="C128" s="482" t="s">
        <v>335</v>
      </c>
      <c r="D128" s="484">
        <f>IF(OR(D123&gt;=0.5,D124&gt;=0.5),0,D118+D119+D120)</f>
        <v>0</v>
      </c>
      <c r="E128" s="484">
        <f t="shared" ref="E128:T128" si="55">IF(OR(E123&gt;=0.5,E124&gt;=0.5),0,E118+E119+E120)</f>
        <v>0</v>
      </c>
      <c r="F128" s="484">
        <f t="shared" si="55"/>
        <v>0</v>
      </c>
      <c r="G128" s="484">
        <f t="shared" si="55"/>
        <v>0</v>
      </c>
      <c r="H128" s="484">
        <f t="shared" si="55"/>
        <v>0</v>
      </c>
      <c r="I128" s="484">
        <f t="shared" si="55"/>
        <v>0</v>
      </c>
      <c r="J128" s="484">
        <f t="shared" si="55"/>
        <v>0</v>
      </c>
      <c r="K128" s="484">
        <f t="shared" si="55"/>
        <v>0</v>
      </c>
      <c r="L128" s="484">
        <f t="shared" si="55"/>
        <v>0</v>
      </c>
      <c r="M128" s="484">
        <f t="shared" si="55"/>
        <v>0</v>
      </c>
      <c r="N128" s="484">
        <f t="shared" si="55"/>
        <v>0</v>
      </c>
      <c r="O128" s="484">
        <f t="shared" si="55"/>
        <v>0</v>
      </c>
      <c r="P128" s="484">
        <f t="shared" si="55"/>
        <v>0</v>
      </c>
      <c r="Q128" s="484">
        <f t="shared" si="55"/>
        <v>0</v>
      </c>
      <c r="R128" s="484">
        <f t="shared" si="55"/>
        <v>0</v>
      </c>
      <c r="S128" s="484">
        <f t="shared" si="55"/>
        <v>0</v>
      </c>
      <c r="T128" s="484">
        <f t="shared" si="55"/>
        <v>0</v>
      </c>
      <c r="U128" s="484">
        <f>IF(OR(U123&gt;=0.5,U124&gt;=0.5),0,U118+U119+U120)</f>
        <v>0</v>
      </c>
      <c r="V128" s="484">
        <f t="shared" ref="V128:AH128" si="56">IF(OR(V123&gt;=0.5,V124&gt;=0.5),0,V118+V119+V120)</f>
        <v>0</v>
      </c>
      <c r="W128" s="484">
        <f t="shared" si="56"/>
        <v>0</v>
      </c>
      <c r="X128" s="484">
        <f t="shared" si="56"/>
        <v>0</v>
      </c>
      <c r="Y128" s="484">
        <f t="shared" si="56"/>
        <v>0</v>
      </c>
      <c r="Z128" s="484">
        <f t="shared" si="56"/>
        <v>0</v>
      </c>
      <c r="AA128" s="484">
        <f t="shared" si="56"/>
        <v>0</v>
      </c>
      <c r="AB128" s="484">
        <f t="shared" si="56"/>
        <v>0</v>
      </c>
      <c r="AC128" s="484">
        <f t="shared" si="56"/>
        <v>0</v>
      </c>
      <c r="AD128" s="484">
        <f t="shared" si="56"/>
        <v>0</v>
      </c>
      <c r="AE128" s="484">
        <f t="shared" si="56"/>
        <v>0</v>
      </c>
      <c r="AF128" s="484">
        <f t="shared" si="56"/>
        <v>0</v>
      </c>
      <c r="AG128" s="484">
        <f t="shared" si="56"/>
        <v>0</v>
      </c>
      <c r="AH128" s="484">
        <f t="shared" si="56"/>
        <v>0</v>
      </c>
    </row>
    <row r="129" spans="2:34" hidden="1" x14ac:dyDescent="0.2">
      <c r="B129" s="483"/>
      <c r="C129" s="482" t="s">
        <v>336</v>
      </c>
      <c r="D129" s="484">
        <f>IF(OR(D123&gt;=0.5,D124&gt;=0.5,D125&gt;=0.5),0,D118+D119+D120+D121)</f>
        <v>0</v>
      </c>
      <c r="E129" s="484">
        <f t="shared" ref="E129:T129" si="57">IF(OR(E123&gt;=0.5,E124&gt;=0.5,E125&gt;=0.5),0,E118+E119+E120+E121)</f>
        <v>0</v>
      </c>
      <c r="F129" s="484">
        <f t="shared" si="57"/>
        <v>0</v>
      </c>
      <c r="G129" s="484">
        <f t="shared" si="57"/>
        <v>0</v>
      </c>
      <c r="H129" s="484">
        <f t="shared" si="57"/>
        <v>0</v>
      </c>
      <c r="I129" s="484">
        <f t="shared" si="57"/>
        <v>0</v>
      </c>
      <c r="J129" s="484">
        <f t="shared" si="57"/>
        <v>0</v>
      </c>
      <c r="K129" s="484">
        <f t="shared" si="57"/>
        <v>0</v>
      </c>
      <c r="L129" s="484">
        <f t="shared" si="57"/>
        <v>0</v>
      </c>
      <c r="M129" s="484">
        <f t="shared" si="57"/>
        <v>0</v>
      </c>
      <c r="N129" s="484">
        <f t="shared" si="57"/>
        <v>0</v>
      </c>
      <c r="O129" s="484">
        <f t="shared" si="57"/>
        <v>0</v>
      </c>
      <c r="P129" s="484">
        <f t="shared" si="57"/>
        <v>0</v>
      </c>
      <c r="Q129" s="484">
        <f t="shared" si="57"/>
        <v>0</v>
      </c>
      <c r="R129" s="484">
        <f t="shared" si="57"/>
        <v>0</v>
      </c>
      <c r="S129" s="484">
        <f t="shared" si="57"/>
        <v>0</v>
      </c>
      <c r="T129" s="484">
        <f t="shared" si="57"/>
        <v>0</v>
      </c>
      <c r="U129" s="484">
        <f>IF(OR(U123&gt;=0.5,U124&gt;=0.5,U125&gt;=0.5),0,U118+U119+U120+U121)</f>
        <v>0</v>
      </c>
      <c r="V129" s="484">
        <f t="shared" ref="V129:AH129" si="58">IF(OR(V123&gt;=0.5,V124&gt;=0.5,V125&gt;=0.5),0,V118+V119+V120+V121)</f>
        <v>0</v>
      </c>
      <c r="W129" s="484">
        <f t="shared" si="58"/>
        <v>0</v>
      </c>
      <c r="X129" s="484">
        <f t="shared" si="58"/>
        <v>0</v>
      </c>
      <c r="Y129" s="484">
        <f t="shared" si="58"/>
        <v>0</v>
      </c>
      <c r="Z129" s="484">
        <f t="shared" si="58"/>
        <v>0</v>
      </c>
      <c r="AA129" s="484">
        <f t="shared" si="58"/>
        <v>0</v>
      </c>
      <c r="AB129" s="484">
        <f t="shared" si="58"/>
        <v>0</v>
      </c>
      <c r="AC129" s="484">
        <f t="shared" si="58"/>
        <v>0</v>
      </c>
      <c r="AD129" s="484">
        <f t="shared" si="58"/>
        <v>0</v>
      </c>
      <c r="AE129" s="484">
        <f t="shared" si="58"/>
        <v>0</v>
      </c>
      <c r="AF129" s="484">
        <f t="shared" si="58"/>
        <v>0</v>
      </c>
      <c r="AG129" s="484">
        <f t="shared" si="58"/>
        <v>0</v>
      </c>
      <c r="AH129" s="484">
        <f t="shared" si="58"/>
        <v>0</v>
      </c>
    </row>
    <row r="130" spans="2:34" hidden="1" x14ac:dyDescent="0.2">
      <c r="B130" s="483"/>
      <c r="C130" s="482" t="s">
        <v>337</v>
      </c>
      <c r="D130" s="484">
        <f>IF(D124&gt;=0.5,0,D119+D120)</f>
        <v>0</v>
      </c>
      <c r="E130" s="484">
        <f t="shared" ref="E130:T130" si="59">IF(E124&gt;=0.5,0,E119+E120)</f>
        <v>0</v>
      </c>
      <c r="F130" s="484">
        <f t="shared" si="59"/>
        <v>0</v>
      </c>
      <c r="G130" s="484">
        <f t="shared" si="59"/>
        <v>0</v>
      </c>
      <c r="H130" s="484">
        <f t="shared" si="59"/>
        <v>0</v>
      </c>
      <c r="I130" s="484">
        <f t="shared" si="59"/>
        <v>0</v>
      </c>
      <c r="J130" s="484">
        <f t="shared" si="59"/>
        <v>0</v>
      </c>
      <c r="K130" s="484">
        <f t="shared" si="59"/>
        <v>0</v>
      </c>
      <c r="L130" s="484">
        <f t="shared" si="59"/>
        <v>0</v>
      </c>
      <c r="M130" s="484">
        <f t="shared" si="59"/>
        <v>0</v>
      </c>
      <c r="N130" s="484">
        <f t="shared" si="59"/>
        <v>0</v>
      </c>
      <c r="O130" s="484">
        <f t="shared" si="59"/>
        <v>0</v>
      </c>
      <c r="P130" s="484">
        <f t="shared" si="59"/>
        <v>0</v>
      </c>
      <c r="Q130" s="484">
        <f t="shared" si="59"/>
        <v>0</v>
      </c>
      <c r="R130" s="484">
        <f t="shared" si="59"/>
        <v>0</v>
      </c>
      <c r="S130" s="484">
        <f t="shared" si="59"/>
        <v>0</v>
      </c>
      <c r="T130" s="484">
        <f t="shared" si="59"/>
        <v>0</v>
      </c>
      <c r="U130" s="484">
        <f>IF(U124&gt;=0.5,0,U119+U120)</f>
        <v>0</v>
      </c>
      <c r="V130" s="484">
        <f t="shared" ref="V130:AH130" si="60">IF(V124&gt;=0.5,0,V119+V120)</f>
        <v>0</v>
      </c>
      <c r="W130" s="484">
        <f t="shared" si="60"/>
        <v>0</v>
      </c>
      <c r="X130" s="484">
        <f t="shared" si="60"/>
        <v>0</v>
      </c>
      <c r="Y130" s="484">
        <f t="shared" si="60"/>
        <v>0</v>
      </c>
      <c r="Z130" s="484">
        <f t="shared" si="60"/>
        <v>0</v>
      </c>
      <c r="AA130" s="484">
        <f t="shared" si="60"/>
        <v>0</v>
      </c>
      <c r="AB130" s="484">
        <f t="shared" si="60"/>
        <v>0</v>
      </c>
      <c r="AC130" s="484">
        <f t="shared" si="60"/>
        <v>0</v>
      </c>
      <c r="AD130" s="484">
        <f t="shared" si="60"/>
        <v>0</v>
      </c>
      <c r="AE130" s="484">
        <f t="shared" si="60"/>
        <v>0</v>
      </c>
      <c r="AF130" s="484">
        <f t="shared" si="60"/>
        <v>0</v>
      </c>
      <c r="AG130" s="484">
        <f t="shared" si="60"/>
        <v>0</v>
      </c>
      <c r="AH130" s="484">
        <f t="shared" si="60"/>
        <v>0</v>
      </c>
    </row>
    <row r="131" spans="2:34" hidden="1" x14ac:dyDescent="0.2">
      <c r="B131" s="483"/>
      <c r="C131" s="482" t="s">
        <v>338</v>
      </c>
      <c r="D131" s="484">
        <f>IF(OR(D124&gt;=0.5,D125&gt;=0.5),0,D119+D120+D121)</f>
        <v>0</v>
      </c>
      <c r="E131" s="484">
        <f t="shared" ref="E131:T131" si="61">IF(OR(E124&gt;=0.5,E125&gt;=0.5),0,E119+E120+E121)</f>
        <v>0</v>
      </c>
      <c r="F131" s="484">
        <f t="shared" si="61"/>
        <v>0</v>
      </c>
      <c r="G131" s="484">
        <f t="shared" si="61"/>
        <v>0</v>
      </c>
      <c r="H131" s="484">
        <f t="shared" si="61"/>
        <v>0</v>
      </c>
      <c r="I131" s="484">
        <f t="shared" si="61"/>
        <v>0</v>
      </c>
      <c r="J131" s="484">
        <f t="shared" si="61"/>
        <v>0</v>
      </c>
      <c r="K131" s="484">
        <f t="shared" si="61"/>
        <v>0</v>
      </c>
      <c r="L131" s="484">
        <f t="shared" si="61"/>
        <v>0</v>
      </c>
      <c r="M131" s="484">
        <f t="shared" si="61"/>
        <v>0</v>
      </c>
      <c r="N131" s="484">
        <f t="shared" si="61"/>
        <v>0</v>
      </c>
      <c r="O131" s="484">
        <f t="shared" si="61"/>
        <v>0</v>
      </c>
      <c r="P131" s="484">
        <f t="shared" si="61"/>
        <v>0</v>
      </c>
      <c r="Q131" s="484">
        <f t="shared" si="61"/>
        <v>0</v>
      </c>
      <c r="R131" s="484">
        <f t="shared" si="61"/>
        <v>0</v>
      </c>
      <c r="S131" s="484">
        <f t="shared" si="61"/>
        <v>0</v>
      </c>
      <c r="T131" s="484">
        <f t="shared" si="61"/>
        <v>0</v>
      </c>
      <c r="U131" s="484">
        <f>IF(OR(U124&gt;=0.5,U125&gt;=0.5),0,U119+U120+U121)</f>
        <v>0</v>
      </c>
      <c r="V131" s="484">
        <f t="shared" ref="V131:AH131" si="62">IF(OR(V124&gt;=0.5,V125&gt;=0.5),0,V119+V120+V121)</f>
        <v>0</v>
      </c>
      <c r="W131" s="484">
        <f t="shared" si="62"/>
        <v>0</v>
      </c>
      <c r="X131" s="484">
        <f t="shared" si="62"/>
        <v>0</v>
      </c>
      <c r="Y131" s="484">
        <f t="shared" si="62"/>
        <v>0</v>
      </c>
      <c r="Z131" s="484">
        <f t="shared" si="62"/>
        <v>0</v>
      </c>
      <c r="AA131" s="484">
        <f t="shared" si="62"/>
        <v>0</v>
      </c>
      <c r="AB131" s="484">
        <f t="shared" si="62"/>
        <v>0</v>
      </c>
      <c r="AC131" s="484">
        <f t="shared" si="62"/>
        <v>0</v>
      </c>
      <c r="AD131" s="484">
        <f t="shared" si="62"/>
        <v>0</v>
      </c>
      <c r="AE131" s="484">
        <f t="shared" si="62"/>
        <v>0</v>
      </c>
      <c r="AF131" s="484">
        <f t="shared" si="62"/>
        <v>0</v>
      </c>
      <c r="AG131" s="484">
        <f t="shared" si="62"/>
        <v>0</v>
      </c>
      <c r="AH131" s="484">
        <f t="shared" si="62"/>
        <v>0</v>
      </c>
    </row>
    <row r="132" spans="2:34" hidden="1" x14ac:dyDescent="0.2">
      <c r="B132" s="483"/>
      <c r="C132" s="482" t="s">
        <v>339</v>
      </c>
      <c r="D132" s="484">
        <f>IF(D125&gt;=0.5,0,D120+D121)</f>
        <v>0</v>
      </c>
      <c r="E132" s="484">
        <f t="shared" ref="E132:T132" si="63">IF(E125&gt;=0.5,0,E120+E121)</f>
        <v>0</v>
      </c>
      <c r="F132" s="484">
        <f t="shared" si="63"/>
        <v>0</v>
      </c>
      <c r="G132" s="484">
        <f t="shared" si="63"/>
        <v>0</v>
      </c>
      <c r="H132" s="484">
        <f t="shared" si="63"/>
        <v>0</v>
      </c>
      <c r="I132" s="484">
        <f t="shared" si="63"/>
        <v>0</v>
      </c>
      <c r="J132" s="484">
        <f t="shared" si="63"/>
        <v>0</v>
      </c>
      <c r="K132" s="484">
        <f t="shared" si="63"/>
        <v>0</v>
      </c>
      <c r="L132" s="484">
        <f t="shared" si="63"/>
        <v>0</v>
      </c>
      <c r="M132" s="484">
        <f t="shared" si="63"/>
        <v>0</v>
      </c>
      <c r="N132" s="484">
        <f t="shared" si="63"/>
        <v>0</v>
      </c>
      <c r="O132" s="484">
        <f t="shared" si="63"/>
        <v>0</v>
      </c>
      <c r="P132" s="484">
        <f t="shared" si="63"/>
        <v>0</v>
      </c>
      <c r="Q132" s="484">
        <f t="shared" si="63"/>
        <v>0</v>
      </c>
      <c r="R132" s="484">
        <f t="shared" si="63"/>
        <v>0</v>
      </c>
      <c r="S132" s="484">
        <f t="shared" si="63"/>
        <v>0</v>
      </c>
      <c r="T132" s="484">
        <f t="shared" si="63"/>
        <v>0</v>
      </c>
      <c r="U132" s="484">
        <f>IF(U125&gt;=0.5,0,U120+U121)</f>
        <v>0</v>
      </c>
      <c r="V132" s="484">
        <f t="shared" ref="V132:AH132" si="64">IF(V125&gt;=0.5,0,V120+V121)</f>
        <v>0</v>
      </c>
      <c r="W132" s="484">
        <f t="shared" si="64"/>
        <v>0</v>
      </c>
      <c r="X132" s="484">
        <f t="shared" si="64"/>
        <v>0</v>
      </c>
      <c r="Y132" s="484">
        <f t="shared" si="64"/>
        <v>0</v>
      </c>
      <c r="Z132" s="484">
        <f t="shared" si="64"/>
        <v>0</v>
      </c>
      <c r="AA132" s="484">
        <f t="shared" si="64"/>
        <v>0</v>
      </c>
      <c r="AB132" s="484">
        <f t="shared" si="64"/>
        <v>0</v>
      </c>
      <c r="AC132" s="484">
        <f t="shared" si="64"/>
        <v>0</v>
      </c>
      <c r="AD132" s="484">
        <f t="shared" si="64"/>
        <v>0</v>
      </c>
      <c r="AE132" s="484">
        <f t="shared" si="64"/>
        <v>0</v>
      </c>
      <c r="AF132" s="484">
        <f t="shared" si="64"/>
        <v>0</v>
      </c>
      <c r="AG132" s="484">
        <f t="shared" si="64"/>
        <v>0</v>
      </c>
      <c r="AH132" s="484">
        <f t="shared" si="64"/>
        <v>0</v>
      </c>
    </row>
    <row r="133" spans="2:34" hidden="1" x14ac:dyDescent="0.2">
      <c r="B133" s="483"/>
      <c r="C133" s="482"/>
    </row>
    <row r="134" spans="2:34" hidden="1" x14ac:dyDescent="0.2">
      <c r="B134" s="483"/>
      <c r="C134" s="485" t="s">
        <v>340</v>
      </c>
      <c r="D134" s="486">
        <f>IF(MAX(D118:D121,D127:D132)&gt;6,2,0)</f>
        <v>0</v>
      </c>
      <c r="E134" s="486">
        <f t="shared" ref="E134:AH134" si="65">IF(MAX(E118:E121,E127:E132)&gt;6,2,0)</f>
        <v>0</v>
      </c>
      <c r="F134" s="486">
        <f t="shared" si="65"/>
        <v>0</v>
      </c>
      <c r="G134" s="486">
        <f t="shared" si="65"/>
        <v>0</v>
      </c>
      <c r="H134" s="486">
        <f t="shared" si="65"/>
        <v>0</v>
      </c>
      <c r="I134" s="486">
        <f t="shared" si="65"/>
        <v>0</v>
      </c>
      <c r="J134" s="486">
        <f t="shared" si="65"/>
        <v>0</v>
      </c>
      <c r="K134" s="486">
        <f t="shared" si="65"/>
        <v>0</v>
      </c>
      <c r="L134" s="486">
        <f t="shared" si="65"/>
        <v>0</v>
      </c>
      <c r="M134" s="486">
        <f t="shared" si="65"/>
        <v>0</v>
      </c>
      <c r="N134" s="486">
        <f t="shared" si="65"/>
        <v>0</v>
      </c>
      <c r="O134" s="486">
        <f t="shared" si="65"/>
        <v>0</v>
      </c>
      <c r="P134" s="486">
        <f t="shared" si="65"/>
        <v>0</v>
      </c>
      <c r="Q134" s="486">
        <f t="shared" si="65"/>
        <v>0</v>
      </c>
      <c r="R134" s="486">
        <f t="shared" si="65"/>
        <v>0</v>
      </c>
      <c r="S134" s="486">
        <f t="shared" si="65"/>
        <v>0</v>
      </c>
      <c r="T134" s="486">
        <f t="shared" si="65"/>
        <v>0</v>
      </c>
      <c r="U134" s="486">
        <f t="shared" si="65"/>
        <v>0</v>
      </c>
      <c r="V134" s="486">
        <f t="shared" si="65"/>
        <v>0</v>
      </c>
      <c r="W134" s="486">
        <f t="shared" si="65"/>
        <v>0</v>
      </c>
      <c r="X134" s="486">
        <f t="shared" si="65"/>
        <v>0</v>
      </c>
      <c r="Y134" s="486">
        <f t="shared" si="65"/>
        <v>0</v>
      </c>
      <c r="Z134" s="486">
        <f t="shared" si="65"/>
        <v>0</v>
      </c>
      <c r="AA134" s="486">
        <f t="shared" si="65"/>
        <v>0</v>
      </c>
      <c r="AB134" s="486">
        <f t="shared" si="65"/>
        <v>0</v>
      </c>
      <c r="AC134" s="486">
        <f t="shared" si="65"/>
        <v>0</v>
      </c>
      <c r="AD134" s="486">
        <f t="shared" si="65"/>
        <v>0</v>
      </c>
      <c r="AE134" s="486">
        <f t="shared" si="65"/>
        <v>0</v>
      </c>
      <c r="AF134" s="486">
        <f t="shared" si="65"/>
        <v>0</v>
      </c>
      <c r="AG134" s="486">
        <f t="shared" si="65"/>
        <v>0</v>
      </c>
      <c r="AH134" s="486">
        <f t="shared" si="65"/>
        <v>0</v>
      </c>
    </row>
    <row r="135" spans="2:34" hidden="1" x14ac:dyDescent="0.2"/>
    <row r="136" spans="2:34" hidden="1" x14ac:dyDescent="0.2"/>
    <row r="137" spans="2:34" hidden="1" x14ac:dyDescent="0.2"/>
    <row r="138" spans="2:34" hidden="1" x14ac:dyDescent="0.2"/>
    <row r="139" spans="2:34" hidden="1" x14ac:dyDescent="0.2"/>
  </sheetData>
  <sheetProtection sheet="1" selectLockedCells="1"/>
  <mergeCells count="16">
    <mergeCell ref="B36:C36"/>
    <mergeCell ref="B3:C4"/>
    <mergeCell ref="B13:C13"/>
    <mergeCell ref="C14:C17"/>
    <mergeCell ref="AK20:AK21"/>
    <mergeCell ref="B5:C5"/>
    <mergeCell ref="B6:C6"/>
    <mergeCell ref="B7:C7"/>
    <mergeCell ref="B8:C8"/>
    <mergeCell ref="B9:C9"/>
    <mergeCell ref="B10:C10"/>
    <mergeCell ref="B12:C12"/>
    <mergeCell ref="AK22:AK26"/>
    <mergeCell ref="AK27:AK30"/>
    <mergeCell ref="B11:C11"/>
    <mergeCell ref="AK31:AK35"/>
  </mergeCells>
  <phoneticPr fontId="9" type="noConversion"/>
  <conditionalFormatting sqref="D36:AH36">
    <cfRule type="expression" dxfId="614" priority="131" stopIfTrue="1">
      <formula>(D$38=4)</formula>
    </cfRule>
  </conditionalFormatting>
  <conditionalFormatting sqref="D36:AH36">
    <cfRule type="expression" dxfId="613" priority="132" stopIfTrue="1">
      <formula>(D$38=1)</formula>
    </cfRule>
  </conditionalFormatting>
  <conditionalFormatting sqref="AF3:AH4">
    <cfRule type="expression" dxfId="612" priority="110" stopIfTrue="1">
      <formula>(AF$38=4)</formula>
    </cfRule>
  </conditionalFormatting>
  <conditionalFormatting sqref="AF3:AH4">
    <cfRule type="expression" dxfId="611" priority="109">
      <formula>(AF$38=1)</formula>
    </cfRule>
  </conditionalFormatting>
  <conditionalFormatting sqref="AF3:AH4">
    <cfRule type="expression" dxfId="610" priority="108">
      <formula>AND(AF$38=0,AF$3=TODAY())</formula>
    </cfRule>
  </conditionalFormatting>
  <conditionalFormatting sqref="AF20:AH35 AF5:AH12">
    <cfRule type="expression" dxfId="609" priority="90">
      <formula>(AF$38=1)</formula>
    </cfRule>
  </conditionalFormatting>
  <conditionalFormatting sqref="AF5:AH10">
    <cfRule type="expression" dxfId="608" priority="95">
      <formula>(AF106=3)</formula>
    </cfRule>
    <cfRule type="expression" dxfId="607" priority="96">
      <formula>(AF106=2)</formula>
    </cfRule>
  </conditionalFormatting>
  <conditionalFormatting sqref="AF13:AH13">
    <cfRule type="expression" dxfId="606" priority="93">
      <formula>(AF114=3)</formula>
    </cfRule>
    <cfRule type="expression" dxfId="605" priority="94">
      <formula>(AF114=2)</formula>
    </cfRule>
    <cfRule type="expression" dxfId="604" priority="97">
      <formula>(AF114=1)</formula>
    </cfRule>
  </conditionalFormatting>
  <conditionalFormatting sqref="AF5:AH12">
    <cfRule type="expression" dxfId="603" priority="98">
      <formula>OR(AND(AF106=1,AF89=0),AF89=1)</formula>
    </cfRule>
  </conditionalFormatting>
  <conditionalFormatting sqref="AF3:AH15 AF19:AH35 AF17:AH17">
    <cfRule type="expression" dxfId="602" priority="65" stopIfTrue="1">
      <formula>(AF$82=0)</formula>
    </cfRule>
  </conditionalFormatting>
  <conditionalFormatting sqref="D3:AE15 D19:AE35 D17:AE17">
    <cfRule type="expression" dxfId="601" priority="30" stopIfTrue="1">
      <formula>(D$82=0)</formula>
    </cfRule>
  </conditionalFormatting>
  <conditionalFormatting sqref="D3:AE4">
    <cfRule type="expression" dxfId="600" priority="29">
      <formula>AND(D$38=0,D$3=TODAY())</formula>
    </cfRule>
  </conditionalFormatting>
  <conditionalFormatting sqref="D5:AE12">
    <cfRule type="expression" dxfId="599" priority="27">
      <formula>AND(OR(AND(D100=1,D90=0),D90=1),D$82=1)</formula>
    </cfRule>
  </conditionalFormatting>
  <conditionalFormatting sqref="D3:AE12 D20:AE35">
    <cfRule type="expression" dxfId="598" priority="21">
      <formula>AND(D$38=1,D$82=1)</formula>
    </cfRule>
  </conditionalFormatting>
  <conditionalFormatting sqref="D5:AE10">
    <cfRule type="expression" dxfId="597" priority="22">
      <formula>AND(D100=3,D$82=1)</formula>
    </cfRule>
    <cfRule type="expression" dxfId="596" priority="23">
      <formula>AND(D100=2,D$82=1)</formula>
    </cfRule>
  </conditionalFormatting>
  <conditionalFormatting sqref="D13:AE13">
    <cfRule type="expression" dxfId="595" priority="24">
      <formula>AND(D87=3,D$82=1)</formula>
    </cfRule>
    <cfRule type="expression" dxfId="594" priority="25">
      <formula>AND(D87=2,D$82=1)</formula>
    </cfRule>
    <cfRule type="expression" dxfId="593" priority="26">
      <formula>AND(D87=1,D$82=1)</formula>
    </cfRule>
  </conditionalFormatting>
  <conditionalFormatting sqref="D3:AH15 D19:AH35 D17:AH17">
    <cfRule type="expression" dxfId="592" priority="19" stopIfTrue="1">
      <formula>(D$82=0)</formula>
    </cfRule>
  </conditionalFormatting>
  <conditionalFormatting sqref="D3:AH4">
    <cfRule type="expression" dxfId="591" priority="18">
      <formula>AND(D$38=0,D$3=TODAY())</formula>
    </cfRule>
  </conditionalFormatting>
  <conditionalFormatting sqref="D5:AH12">
    <cfRule type="expression" dxfId="590" priority="16">
      <formula>AND(OR(AND(D100=1,D90=0),D90=1),D$82=1)</formula>
    </cfRule>
  </conditionalFormatting>
  <conditionalFormatting sqref="D3:AH12 D20:AH35">
    <cfRule type="expression" dxfId="589" priority="10">
      <formula>AND(D$38=1,D$82=1)</formula>
    </cfRule>
  </conditionalFormatting>
  <conditionalFormatting sqref="D5:AH10">
    <cfRule type="expression" dxfId="588" priority="11">
      <formula>AND(D100=3,D$82=1)</formula>
    </cfRule>
    <cfRule type="expression" dxfId="587" priority="12">
      <formula>AND(D100=2,D$82=1)</formula>
    </cfRule>
  </conditionalFormatting>
  <conditionalFormatting sqref="D13:AH13">
    <cfRule type="expression" dxfId="586" priority="13">
      <formula>AND(D87=3,D$82=1)</formula>
    </cfRule>
    <cfRule type="expression" dxfId="585" priority="14">
      <formula>AND(D87=2,D$82=1)</formula>
    </cfRule>
    <cfRule type="expression" dxfId="584" priority="15">
      <formula>AND(D87=1,D$82=1)</formula>
    </cfRule>
  </conditionalFormatting>
  <conditionalFormatting sqref="D18:AH18">
    <cfRule type="expression" dxfId="583" priority="5" stopIfTrue="1">
      <formula>(D$82=0)</formula>
    </cfRule>
  </conditionalFormatting>
  <conditionalFormatting sqref="D18:AH18">
    <cfRule type="expression" dxfId="582" priority="3">
      <formula>(D18=C18)</formula>
    </cfRule>
    <cfRule type="expression" dxfId="581" priority="4">
      <formula>(D18&lt;-100)</formula>
    </cfRule>
  </conditionalFormatting>
  <conditionalFormatting sqref="D16:AH16">
    <cfRule type="expression" dxfId="580" priority="2" stopIfTrue="1">
      <formula>(D$82=0)</formula>
    </cfRule>
  </conditionalFormatting>
  <conditionalFormatting sqref="D16:AH16">
    <cfRule type="cellIs" dxfId="579" priority="1" operator="greaterThan">
      <formula>HT_NAZ</formula>
    </cfRule>
  </conditionalFormatting>
  <dataValidations count="1">
    <dataValidation type="time" allowBlank="1" showInputMessage="1" showErrorMessage="1" sqref="D5:AH12" xr:uid="{D52E987E-A2C1-4D1B-9E16-C84D89AB66CB}">
      <formula1>0</formula1>
      <formula2>0.999305555555556</formula2>
    </dataValidation>
  </dataValidations>
  <printOptions horizontalCentered="1" verticalCentered="1"/>
  <pageMargins left="0.19685039370078741" right="0.19685039370078741" top="0.39370078740157483" bottom="0.19685039370078741" header="0.31496062992125984" footer="0.19685039370078741"/>
  <pageSetup paperSize="9" scale="53" orientation="landscape" horizontalDpi="4294967292" verticalDpi="4294967292" r:id="rId1"/>
  <headerFooter alignWithMargins="0">
    <oddHeader>&amp;C&amp;12Monatsabrechnung   &amp;A</oddHeader>
    <oddFooter>&amp;C&amp;12&amp;D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tabColor theme="9" tint="0.39997558519241921"/>
    <pageSetUpPr fitToPage="1"/>
  </sheetPr>
  <dimension ref="A1:AN139"/>
  <sheetViews>
    <sheetView showGridLines="0" topLeftCell="B1" zoomScale="80" workbookViewId="0">
      <pane xSplit="2" ySplit="4" topLeftCell="D5" activePane="bottomRight" state="frozen"/>
      <selection activeCell="D5" sqref="D5"/>
      <selection pane="topRight" activeCell="D5" sqref="D5"/>
      <selection pane="bottomLeft" activeCell="D5" sqref="D5"/>
      <selection pane="bottomRight" activeCell="D5" sqref="D5"/>
    </sheetView>
  </sheetViews>
  <sheetFormatPr baseColWidth="10" defaultRowHeight="12.75" x14ac:dyDescent="0.2"/>
  <cols>
    <col min="1" max="1" width="1.42578125" style="1" hidden="1" customWidth="1"/>
    <col min="2" max="2" width="29" style="5" customWidth="1"/>
    <col min="3" max="3" width="9.42578125" style="1" customWidth="1"/>
    <col min="4" max="34" width="7" style="1" customWidth="1"/>
    <col min="35" max="36" width="9.140625" style="1" customWidth="1"/>
    <col min="37" max="37" width="13.5703125" style="3" customWidth="1"/>
    <col min="38" max="16384" width="11.42578125" style="1"/>
  </cols>
  <sheetData>
    <row r="1" spans="1:40" ht="30" customHeight="1" thickBot="1" x14ac:dyDescent="0.25">
      <c r="A1" s="111">
        <v>3</v>
      </c>
      <c r="B1" s="227">
        <f>DATEVALUE("1."&amp;A1&amp;"."&amp;SL_Jahr)</f>
        <v>45352</v>
      </c>
      <c r="C1" s="228">
        <f>SL_Jahr</f>
        <v>2024</v>
      </c>
      <c r="D1" s="229" t="str">
        <f>B_Gde</f>
        <v>Gde:</v>
      </c>
      <c r="E1" s="230">
        <f>SL_Gemeinde</f>
        <v>0</v>
      </c>
      <c r="F1" s="150"/>
      <c r="G1" s="150"/>
      <c r="H1" s="150"/>
      <c r="I1" s="150"/>
      <c r="J1" s="150"/>
      <c r="K1" s="150"/>
      <c r="L1" s="150"/>
      <c r="M1" s="150"/>
      <c r="N1" s="150"/>
      <c r="O1" s="150"/>
      <c r="P1" s="150"/>
      <c r="Q1" s="150"/>
      <c r="R1" s="231"/>
      <c r="S1" s="232"/>
      <c r="T1" s="233" t="str">
        <f>B_Schule</f>
        <v>Schule:</v>
      </c>
      <c r="U1" s="230">
        <f>SL_Schule</f>
        <v>0</v>
      </c>
      <c r="V1" s="150"/>
      <c r="W1" s="150"/>
      <c r="X1" s="150"/>
      <c r="Y1" s="150"/>
      <c r="Z1" s="150"/>
      <c r="AA1" s="150"/>
      <c r="AB1" s="150"/>
      <c r="AC1" s="150"/>
      <c r="AD1" s="150"/>
      <c r="AE1" s="234"/>
      <c r="AF1" s="150"/>
      <c r="AG1" s="150"/>
      <c r="AH1" s="232"/>
      <c r="AI1"/>
      <c r="AJ1" s="138" t="str">
        <f>HYPERLINK(VSA_HELPLINK,"i")</f>
        <v>i</v>
      </c>
      <c r="AK1" s="57"/>
      <c r="AL1" s="56"/>
      <c r="AM1"/>
      <c r="AN1"/>
    </row>
    <row r="2" spans="1:40" s="3" customFormat="1" ht="30" customHeight="1" thickBot="1" x14ac:dyDescent="0.25">
      <c r="A2" s="111">
        <f>VLOOKUP(A1,Monatsenden,2)</f>
        <v>45382</v>
      </c>
      <c r="B2" s="235" t="str">
        <f>B_Bg</f>
        <v>BG:</v>
      </c>
      <c r="C2" s="236">
        <f>VLOOKUP(B1,VSA_Kalender,13)</f>
        <v>1</v>
      </c>
      <c r="D2" s="237" t="str">
        <f>B_Name</f>
        <v>Name:</v>
      </c>
      <c r="E2" s="238">
        <f>SL_Name</f>
        <v>0</v>
      </c>
      <c r="F2" s="239"/>
      <c r="G2" s="239"/>
      <c r="H2" s="239"/>
      <c r="I2" s="239"/>
      <c r="J2" s="239"/>
      <c r="K2" s="239"/>
      <c r="L2" s="239"/>
      <c r="M2" s="239"/>
      <c r="N2" s="239"/>
      <c r="O2" s="239"/>
      <c r="P2" s="239"/>
      <c r="Q2" s="239"/>
      <c r="R2" s="240"/>
      <c r="S2" s="241"/>
      <c r="T2" s="241"/>
      <c r="U2" s="242"/>
      <c r="V2" s="242"/>
      <c r="W2" s="242"/>
      <c r="X2" s="242"/>
      <c r="Y2" s="242"/>
      <c r="Z2" s="242"/>
      <c r="AA2" s="242"/>
      <c r="AB2" s="242"/>
      <c r="AC2" s="242"/>
      <c r="AD2" s="242"/>
      <c r="AE2" s="242"/>
      <c r="AF2" s="242"/>
      <c r="AG2" s="242"/>
      <c r="AH2" s="243"/>
      <c r="AK2" s="58"/>
      <c r="AL2" s="56"/>
      <c r="AM2"/>
      <c r="AN2"/>
    </row>
    <row r="3" spans="1:40" s="3" customFormat="1" ht="17.25" customHeight="1" x14ac:dyDescent="0.2">
      <c r="A3" s="112"/>
      <c r="B3" s="821" t="str">
        <f>Zerf_Version</f>
        <v>Version VSA 5.05</v>
      </c>
      <c r="C3" s="822"/>
      <c r="D3" s="120">
        <f>DATE($C$1,MONTH($B$1),D$4)</f>
        <v>45352</v>
      </c>
      <c r="E3" s="121">
        <f t="shared" ref="E3:AE3" si="0">DATE($C$1,MONTH($B$1),E$4)</f>
        <v>45353</v>
      </c>
      <c r="F3" s="121">
        <f t="shared" si="0"/>
        <v>45354</v>
      </c>
      <c r="G3" s="121">
        <f t="shared" si="0"/>
        <v>45355</v>
      </c>
      <c r="H3" s="121">
        <f t="shared" si="0"/>
        <v>45356</v>
      </c>
      <c r="I3" s="121">
        <f t="shared" si="0"/>
        <v>45357</v>
      </c>
      <c r="J3" s="121">
        <f t="shared" si="0"/>
        <v>45358</v>
      </c>
      <c r="K3" s="121">
        <f t="shared" si="0"/>
        <v>45359</v>
      </c>
      <c r="L3" s="121">
        <f t="shared" si="0"/>
        <v>45360</v>
      </c>
      <c r="M3" s="121">
        <f t="shared" si="0"/>
        <v>45361</v>
      </c>
      <c r="N3" s="121">
        <f t="shared" si="0"/>
        <v>45362</v>
      </c>
      <c r="O3" s="121">
        <f t="shared" si="0"/>
        <v>45363</v>
      </c>
      <c r="P3" s="121">
        <f t="shared" si="0"/>
        <v>45364</v>
      </c>
      <c r="Q3" s="121">
        <f t="shared" si="0"/>
        <v>45365</v>
      </c>
      <c r="R3" s="121">
        <f t="shared" si="0"/>
        <v>45366</v>
      </c>
      <c r="S3" s="121">
        <f t="shared" si="0"/>
        <v>45367</v>
      </c>
      <c r="T3" s="121">
        <f t="shared" si="0"/>
        <v>45368</v>
      </c>
      <c r="U3" s="121">
        <f t="shared" si="0"/>
        <v>45369</v>
      </c>
      <c r="V3" s="121">
        <f t="shared" si="0"/>
        <v>45370</v>
      </c>
      <c r="W3" s="121">
        <f t="shared" si="0"/>
        <v>45371</v>
      </c>
      <c r="X3" s="121">
        <f t="shared" si="0"/>
        <v>45372</v>
      </c>
      <c r="Y3" s="121">
        <f t="shared" si="0"/>
        <v>45373</v>
      </c>
      <c r="Z3" s="121">
        <f t="shared" si="0"/>
        <v>45374</v>
      </c>
      <c r="AA3" s="121">
        <f t="shared" si="0"/>
        <v>45375</v>
      </c>
      <c r="AB3" s="121">
        <f t="shared" si="0"/>
        <v>45376</v>
      </c>
      <c r="AC3" s="121">
        <f t="shared" si="0"/>
        <v>45377</v>
      </c>
      <c r="AD3" s="121">
        <f t="shared" si="0"/>
        <v>45378</v>
      </c>
      <c r="AE3" s="121">
        <f t="shared" si="0"/>
        <v>45379</v>
      </c>
      <c r="AF3" s="121">
        <f>IF(MONTH(DATE($C$1,MONTH($B$1),AF$37))&gt;MONTH($B$1),"",DATE($C$1,MONTH($B$1),AF$4))</f>
        <v>45380</v>
      </c>
      <c r="AG3" s="121">
        <f>IF(MONTH(DATE($C$1,MONTH($B$1),AG$37))&gt;MONTH($B$1),"",DATE($C$1,MONTH($B$1),AG$4))</f>
        <v>45381</v>
      </c>
      <c r="AH3" s="316">
        <f>IF(MONTH(DATE($C$1,MONTH($B$1),AH$37))&gt;MONTH($B$1),"",DATE($C$1,MONTH($B$1),AH$4))</f>
        <v>45382</v>
      </c>
      <c r="AI3" s="319"/>
      <c r="AK3" s="58"/>
      <c r="AL3" s="56"/>
      <c r="AM3"/>
      <c r="AN3"/>
    </row>
    <row r="4" spans="1:40" s="3" customFormat="1" ht="19.7" customHeight="1" thickBot="1" x14ac:dyDescent="0.25">
      <c r="A4" s="113"/>
      <c r="B4" s="823"/>
      <c r="C4" s="824"/>
      <c r="D4" s="119">
        <f t="shared" ref="D4:AE4" si="1">IF(MONTH(DATE($C$1,MONTH($B$1),D$37))&gt;MONTH($B$1),"",D37)</f>
        <v>1</v>
      </c>
      <c r="E4" s="119">
        <f t="shared" si="1"/>
        <v>2</v>
      </c>
      <c r="F4" s="119">
        <f t="shared" si="1"/>
        <v>3</v>
      </c>
      <c r="G4" s="119">
        <f t="shared" si="1"/>
        <v>4</v>
      </c>
      <c r="H4" s="119">
        <f t="shared" si="1"/>
        <v>5</v>
      </c>
      <c r="I4" s="119">
        <f t="shared" si="1"/>
        <v>6</v>
      </c>
      <c r="J4" s="119">
        <f t="shared" si="1"/>
        <v>7</v>
      </c>
      <c r="K4" s="119">
        <f t="shared" si="1"/>
        <v>8</v>
      </c>
      <c r="L4" s="119">
        <f t="shared" si="1"/>
        <v>9</v>
      </c>
      <c r="M4" s="119">
        <f t="shared" si="1"/>
        <v>10</v>
      </c>
      <c r="N4" s="119">
        <f t="shared" si="1"/>
        <v>11</v>
      </c>
      <c r="O4" s="119">
        <f t="shared" si="1"/>
        <v>12</v>
      </c>
      <c r="P4" s="119">
        <f t="shared" si="1"/>
        <v>13</v>
      </c>
      <c r="Q4" s="119">
        <f t="shared" si="1"/>
        <v>14</v>
      </c>
      <c r="R4" s="119">
        <f t="shared" si="1"/>
        <v>15</v>
      </c>
      <c r="S4" s="119">
        <f t="shared" si="1"/>
        <v>16</v>
      </c>
      <c r="T4" s="119">
        <f t="shared" si="1"/>
        <v>17</v>
      </c>
      <c r="U4" s="119">
        <f t="shared" si="1"/>
        <v>18</v>
      </c>
      <c r="V4" s="119">
        <f t="shared" si="1"/>
        <v>19</v>
      </c>
      <c r="W4" s="119">
        <f t="shared" si="1"/>
        <v>20</v>
      </c>
      <c r="X4" s="119">
        <f t="shared" si="1"/>
        <v>21</v>
      </c>
      <c r="Y4" s="119">
        <f t="shared" si="1"/>
        <v>22</v>
      </c>
      <c r="Z4" s="119">
        <f t="shared" si="1"/>
        <v>23</v>
      </c>
      <c r="AA4" s="119">
        <f t="shared" si="1"/>
        <v>24</v>
      </c>
      <c r="AB4" s="119">
        <f t="shared" si="1"/>
        <v>25</v>
      </c>
      <c r="AC4" s="119">
        <f t="shared" si="1"/>
        <v>26</v>
      </c>
      <c r="AD4" s="119">
        <f t="shared" si="1"/>
        <v>27</v>
      </c>
      <c r="AE4" s="119">
        <f t="shared" si="1"/>
        <v>28</v>
      </c>
      <c r="AF4" s="119">
        <f>IF(MONTH(DATE($C$1,MONTH($B$1),AF$37))&gt;MONTH($B$1),"",AF37)</f>
        <v>29</v>
      </c>
      <c r="AG4" s="119">
        <f>IF(MONTH(DATE($C$1,MONTH($B$1),AG$37))&gt;MONTH($B$1),"",AG37)</f>
        <v>30</v>
      </c>
      <c r="AH4" s="317">
        <f>IF(MONTH(DATE($C$1,MONTH($B$1),AH$37))&gt;MONTH($B$1),"",AH37)</f>
        <v>31</v>
      </c>
      <c r="AI4" s="319"/>
      <c r="AJ4" s="122"/>
      <c r="AK4" s="58"/>
      <c r="AL4" s="56"/>
      <c r="AM4"/>
      <c r="AN4"/>
    </row>
    <row r="5" spans="1:40" s="3" customFormat="1" ht="22.7" customHeight="1" x14ac:dyDescent="0.2">
      <c r="A5" s="113"/>
      <c r="B5" s="828" t="s">
        <v>274</v>
      </c>
      <c r="C5" s="829"/>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398"/>
      <c r="AI5" s="319"/>
      <c r="AJ5" s="122"/>
      <c r="AK5" s="58"/>
      <c r="AL5" s="56"/>
      <c r="AM5" s="10"/>
      <c r="AN5"/>
    </row>
    <row r="6" spans="1:40" s="3" customFormat="1" ht="22.7" customHeight="1" x14ac:dyDescent="0.2">
      <c r="A6" s="113"/>
      <c r="B6" s="830" t="s">
        <v>275</v>
      </c>
      <c r="C6" s="831"/>
      <c r="D6" s="397"/>
      <c r="E6" s="397"/>
      <c r="F6" s="397"/>
      <c r="G6" s="397"/>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8"/>
      <c r="AI6" s="319"/>
      <c r="AJ6" s="122"/>
      <c r="AK6" s="58"/>
      <c r="AL6" s="56"/>
      <c r="AM6"/>
      <c r="AN6"/>
    </row>
    <row r="7" spans="1:40" s="3" customFormat="1" ht="22.7" customHeight="1" x14ac:dyDescent="0.2">
      <c r="A7" s="114"/>
      <c r="B7" s="828" t="s">
        <v>274</v>
      </c>
      <c r="C7" s="829"/>
      <c r="D7" s="397"/>
      <c r="E7" s="397"/>
      <c r="F7" s="397"/>
      <c r="G7" s="397"/>
      <c r="H7" s="397"/>
      <c r="I7" s="397"/>
      <c r="J7" s="397"/>
      <c r="K7" s="397"/>
      <c r="L7" s="397"/>
      <c r="M7" s="397"/>
      <c r="N7" s="397"/>
      <c r="O7" s="397"/>
      <c r="P7" s="397"/>
      <c r="Q7" s="397"/>
      <c r="R7" s="397"/>
      <c r="S7" s="397"/>
      <c r="T7" s="397"/>
      <c r="U7" s="397"/>
      <c r="V7" s="397"/>
      <c r="W7" s="397"/>
      <c r="X7" s="397"/>
      <c r="Y7" s="397"/>
      <c r="Z7" s="397"/>
      <c r="AA7" s="397"/>
      <c r="AB7" s="397"/>
      <c r="AC7" s="397"/>
      <c r="AD7" s="397"/>
      <c r="AE7" s="397"/>
      <c r="AF7" s="397"/>
      <c r="AG7" s="397"/>
      <c r="AH7" s="398"/>
      <c r="AI7" s="319"/>
      <c r="AJ7" s="122"/>
      <c r="AK7" s="58"/>
      <c r="AL7" s="56"/>
      <c r="AM7"/>
      <c r="AN7"/>
    </row>
    <row r="8" spans="1:40" s="3" customFormat="1" ht="22.7" customHeight="1" x14ac:dyDescent="0.2">
      <c r="A8" s="113"/>
      <c r="B8" s="830" t="s">
        <v>275</v>
      </c>
      <c r="C8" s="831"/>
      <c r="D8" s="397"/>
      <c r="E8" s="397"/>
      <c r="F8" s="397"/>
      <c r="G8" s="397"/>
      <c r="H8" s="397"/>
      <c r="I8" s="397"/>
      <c r="J8" s="397"/>
      <c r="K8" s="397"/>
      <c r="L8" s="397"/>
      <c r="M8" s="397"/>
      <c r="N8" s="397"/>
      <c r="O8" s="397"/>
      <c r="P8" s="397"/>
      <c r="Q8" s="397"/>
      <c r="R8" s="397"/>
      <c r="S8" s="397"/>
      <c r="T8" s="397"/>
      <c r="U8" s="397"/>
      <c r="V8" s="397"/>
      <c r="W8" s="397"/>
      <c r="X8" s="397"/>
      <c r="Y8" s="397"/>
      <c r="Z8" s="397"/>
      <c r="AA8" s="397"/>
      <c r="AB8" s="397"/>
      <c r="AC8" s="397"/>
      <c r="AD8" s="397"/>
      <c r="AE8" s="397"/>
      <c r="AF8" s="397"/>
      <c r="AG8" s="397"/>
      <c r="AH8" s="398"/>
      <c r="AI8" s="319"/>
      <c r="AJ8" s="122"/>
      <c r="AK8" s="59"/>
      <c r="AL8" s="56"/>
      <c r="AM8" s="32"/>
      <c r="AN8" s="32"/>
    </row>
    <row r="9" spans="1:40" s="3" customFormat="1" ht="22.7" customHeight="1" x14ac:dyDescent="0.2">
      <c r="A9" s="113"/>
      <c r="B9" s="828" t="s">
        <v>274</v>
      </c>
      <c r="C9" s="829"/>
      <c r="D9" s="397"/>
      <c r="E9" s="397"/>
      <c r="F9" s="397"/>
      <c r="G9" s="397"/>
      <c r="H9" s="397"/>
      <c r="I9" s="397"/>
      <c r="J9" s="397"/>
      <c r="K9" s="397"/>
      <c r="L9" s="397"/>
      <c r="M9" s="397"/>
      <c r="N9" s="397"/>
      <c r="O9" s="397"/>
      <c r="P9" s="397"/>
      <c r="Q9" s="397"/>
      <c r="R9" s="397"/>
      <c r="S9" s="397"/>
      <c r="T9" s="397"/>
      <c r="U9" s="397"/>
      <c r="V9" s="397"/>
      <c r="W9" s="397"/>
      <c r="X9" s="397"/>
      <c r="Y9" s="397"/>
      <c r="Z9" s="397"/>
      <c r="AA9" s="397"/>
      <c r="AB9" s="397"/>
      <c r="AC9" s="397"/>
      <c r="AD9" s="397"/>
      <c r="AE9" s="397"/>
      <c r="AF9" s="397"/>
      <c r="AG9" s="397"/>
      <c r="AH9" s="398"/>
      <c r="AI9" s="319"/>
      <c r="AJ9" s="123"/>
      <c r="AK9" s="60"/>
      <c r="AL9" s="46"/>
      <c r="AM9"/>
      <c r="AN9"/>
    </row>
    <row r="10" spans="1:40" s="3" customFormat="1" ht="22.7" customHeight="1" x14ac:dyDescent="0.2">
      <c r="A10" s="113"/>
      <c r="B10" s="830" t="s">
        <v>275</v>
      </c>
      <c r="C10" s="831"/>
      <c r="D10" s="397"/>
      <c r="E10" s="397"/>
      <c r="F10" s="397"/>
      <c r="G10" s="397"/>
      <c r="H10" s="397"/>
      <c r="I10" s="397"/>
      <c r="J10" s="397"/>
      <c r="K10" s="397"/>
      <c r="L10" s="397"/>
      <c r="M10" s="397"/>
      <c r="N10" s="397"/>
      <c r="O10" s="397"/>
      <c r="P10" s="397"/>
      <c r="Q10" s="397"/>
      <c r="R10" s="397"/>
      <c r="S10" s="397"/>
      <c r="T10" s="397"/>
      <c r="U10" s="397"/>
      <c r="V10" s="397"/>
      <c r="W10" s="397"/>
      <c r="X10" s="397"/>
      <c r="Y10" s="397"/>
      <c r="Z10" s="397"/>
      <c r="AA10" s="397"/>
      <c r="AB10" s="397"/>
      <c r="AC10" s="397"/>
      <c r="AD10" s="397"/>
      <c r="AE10" s="397"/>
      <c r="AF10" s="397"/>
      <c r="AG10" s="397"/>
      <c r="AH10" s="398"/>
      <c r="AI10" s="319"/>
      <c r="AJ10" s="123"/>
      <c r="AK10" s="70"/>
      <c r="AL10" s="46"/>
      <c r="AM10"/>
      <c r="AN10"/>
    </row>
    <row r="11" spans="1:40" s="3" customFormat="1" ht="22.7" customHeight="1" x14ac:dyDescent="0.2">
      <c r="A11" s="113"/>
      <c r="B11" s="828" t="s">
        <v>274</v>
      </c>
      <c r="C11" s="829"/>
      <c r="D11" s="397"/>
      <c r="E11" s="397"/>
      <c r="F11" s="397"/>
      <c r="G11" s="397"/>
      <c r="H11" s="397"/>
      <c r="I11" s="397"/>
      <c r="J11" s="397"/>
      <c r="K11" s="397"/>
      <c r="L11" s="397"/>
      <c r="M11" s="397"/>
      <c r="N11" s="397"/>
      <c r="O11" s="397"/>
      <c r="P11" s="397"/>
      <c r="Q11" s="397"/>
      <c r="R11" s="397"/>
      <c r="S11" s="397"/>
      <c r="T11" s="397"/>
      <c r="U11" s="397"/>
      <c r="V11" s="397"/>
      <c r="W11" s="397"/>
      <c r="X11" s="397"/>
      <c r="Y11" s="397"/>
      <c r="Z11" s="397"/>
      <c r="AA11" s="397"/>
      <c r="AB11" s="397"/>
      <c r="AC11" s="397"/>
      <c r="AD11" s="397"/>
      <c r="AE11" s="397"/>
      <c r="AF11" s="397"/>
      <c r="AG11" s="397"/>
      <c r="AH11" s="398"/>
      <c r="AI11" s="319"/>
      <c r="AJ11" s="80"/>
      <c r="AK11" s="58"/>
      <c r="AL11" s="56"/>
      <c r="AM11" s="10"/>
      <c r="AN11"/>
    </row>
    <row r="12" spans="1:40" s="3" customFormat="1" ht="22.7" customHeight="1" x14ac:dyDescent="0.2">
      <c r="A12" s="113"/>
      <c r="B12" s="830" t="s">
        <v>275</v>
      </c>
      <c r="C12" s="831"/>
      <c r="D12" s="397"/>
      <c r="E12" s="397"/>
      <c r="F12" s="397"/>
      <c r="G12" s="397"/>
      <c r="H12" s="397"/>
      <c r="I12" s="397"/>
      <c r="J12" s="397"/>
      <c r="K12" s="397"/>
      <c r="L12" s="397"/>
      <c r="M12" s="397"/>
      <c r="N12" s="397"/>
      <c r="O12" s="397"/>
      <c r="P12" s="397"/>
      <c r="Q12" s="397"/>
      <c r="R12" s="397"/>
      <c r="S12" s="397"/>
      <c r="T12" s="397"/>
      <c r="U12" s="397"/>
      <c r="V12" s="397"/>
      <c r="W12" s="397"/>
      <c r="X12" s="397"/>
      <c r="Y12" s="397"/>
      <c r="Z12" s="397"/>
      <c r="AA12" s="397"/>
      <c r="AB12" s="397"/>
      <c r="AC12" s="397"/>
      <c r="AD12" s="397"/>
      <c r="AE12" s="397"/>
      <c r="AF12" s="397"/>
      <c r="AG12" s="397"/>
      <c r="AH12" s="398"/>
      <c r="AI12" s="319"/>
      <c r="AJ12" s="80"/>
      <c r="AK12" s="58"/>
      <c r="AL12" s="56"/>
      <c r="AM12" s="10"/>
      <c r="AN12"/>
    </row>
    <row r="13" spans="1:40" s="3" customFormat="1" ht="22.7" customHeight="1" thickBot="1" x14ac:dyDescent="0.25">
      <c r="A13" s="115"/>
      <c r="B13" s="797" t="str">
        <f>B_PrZeit</f>
        <v>Präsenzzeit</v>
      </c>
      <c r="C13" s="790"/>
      <c r="D13" s="315">
        <f t="shared" ref="D13:AH13" si="2">24*(D6-D5+D8-D7+D10-D9+D12-D11)*D88</f>
        <v>0</v>
      </c>
      <c r="E13" s="315">
        <f t="shared" si="2"/>
        <v>0</v>
      </c>
      <c r="F13" s="315">
        <f t="shared" si="2"/>
        <v>0</v>
      </c>
      <c r="G13" s="315">
        <f t="shared" si="2"/>
        <v>0</v>
      </c>
      <c r="H13" s="315">
        <f t="shared" si="2"/>
        <v>0</v>
      </c>
      <c r="I13" s="315">
        <f t="shared" si="2"/>
        <v>0</v>
      </c>
      <c r="J13" s="315">
        <f t="shared" si="2"/>
        <v>0</v>
      </c>
      <c r="K13" s="315">
        <f t="shared" si="2"/>
        <v>0</v>
      </c>
      <c r="L13" s="315">
        <f t="shared" si="2"/>
        <v>0</v>
      </c>
      <c r="M13" s="315">
        <f t="shared" si="2"/>
        <v>0</v>
      </c>
      <c r="N13" s="315">
        <f t="shared" si="2"/>
        <v>0</v>
      </c>
      <c r="O13" s="315">
        <f t="shared" si="2"/>
        <v>0</v>
      </c>
      <c r="P13" s="315">
        <f t="shared" si="2"/>
        <v>0</v>
      </c>
      <c r="Q13" s="315">
        <f t="shared" si="2"/>
        <v>0</v>
      </c>
      <c r="R13" s="315">
        <f t="shared" si="2"/>
        <v>0</v>
      </c>
      <c r="S13" s="315">
        <f t="shared" si="2"/>
        <v>0</v>
      </c>
      <c r="T13" s="315">
        <f t="shared" si="2"/>
        <v>0</v>
      </c>
      <c r="U13" s="315">
        <f t="shared" si="2"/>
        <v>0</v>
      </c>
      <c r="V13" s="315">
        <f t="shared" si="2"/>
        <v>0</v>
      </c>
      <c r="W13" s="315">
        <f t="shared" si="2"/>
        <v>0</v>
      </c>
      <c r="X13" s="315">
        <f t="shared" si="2"/>
        <v>0</v>
      </c>
      <c r="Y13" s="315">
        <f t="shared" si="2"/>
        <v>0</v>
      </c>
      <c r="Z13" s="315">
        <f t="shared" si="2"/>
        <v>0</v>
      </c>
      <c r="AA13" s="315">
        <f t="shared" si="2"/>
        <v>0</v>
      </c>
      <c r="AB13" s="315">
        <f t="shared" si="2"/>
        <v>0</v>
      </c>
      <c r="AC13" s="315">
        <f t="shared" si="2"/>
        <v>0</v>
      </c>
      <c r="AD13" s="315">
        <f t="shared" si="2"/>
        <v>0</v>
      </c>
      <c r="AE13" s="315">
        <f t="shared" si="2"/>
        <v>0</v>
      </c>
      <c r="AF13" s="315">
        <f t="shared" si="2"/>
        <v>0</v>
      </c>
      <c r="AG13" s="315">
        <f t="shared" si="2"/>
        <v>0</v>
      </c>
      <c r="AH13" s="318">
        <f t="shared" si="2"/>
        <v>0</v>
      </c>
      <c r="AI13" s="320"/>
      <c r="AJ13" s="110"/>
      <c r="AK13" s="58"/>
      <c r="AL13" s="56"/>
      <c r="AM13" s="10"/>
      <c r="AN13"/>
    </row>
    <row r="14" spans="1:40" s="2" customFormat="1" ht="22.7" customHeight="1" x14ac:dyDescent="0.2">
      <c r="A14" s="116"/>
      <c r="B14" s="352" t="str">
        <f>B_TotalAZist</f>
        <v>Total Arbeitszeit (IST)</v>
      </c>
      <c r="C14" s="825" t="str">
        <f>B_Utraege</f>
        <v>&lt;&lt;&lt;  Überträge
&amp; Jahresanspruch</v>
      </c>
      <c r="D14" s="350">
        <f>IF(D13+D35&gt;=D15,D13+D35,MIN(D13+D35+SUM(D20,D22:D34),IF(D15&lt;0,0,D15)))*D84</f>
        <v>0</v>
      </c>
      <c r="E14" s="350">
        <f t="shared" ref="E14:AH14" si="3">IF(E13+E35&gt;=E15,E13+E35,MIN(E13+E35+SUM(E20,E22:E34),IF(E15&lt;0,0,E15)))*E84</f>
        <v>0</v>
      </c>
      <c r="F14" s="350">
        <f t="shared" si="3"/>
        <v>0</v>
      </c>
      <c r="G14" s="350">
        <f t="shared" si="3"/>
        <v>0</v>
      </c>
      <c r="H14" s="350">
        <f t="shared" si="3"/>
        <v>0</v>
      </c>
      <c r="I14" s="350">
        <f t="shared" si="3"/>
        <v>0</v>
      </c>
      <c r="J14" s="350">
        <f t="shared" si="3"/>
        <v>0</v>
      </c>
      <c r="K14" s="350">
        <f t="shared" si="3"/>
        <v>0</v>
      </c>
      <c r="L14" s="350">
        <f t="shared" si="3"/>
        <v>0</v>
      </c>
      <c r="M14" s="350">
        <f t="shared" si="3"/>
        <v>0</v>
      </c>
      <c r="N14" s="350">
        <f t="shared" si="3"/>
        <v>0</v>
      </c>
      <c r="O14" s="350">
        <f t="shared" si="3"/>
        <v>0</v>
      </c>
      <c r="P14" s="350">
        <f t="shared" si="3"/>
        <v>0</v>
      </c>
      <c r="Q14" s="350">
        <f t="shared" si="3"/>
        <v>0</v>
      </c>
      <c r="R14" s="350">
        <f t="shared" si="3"/>
        <v>0</v>
      </c>
      <c r="S14" s="350">
        <f t="shared" si="3"/>
        <v>0</v>
      </c>
      <c r="T14" s="350">
        <f t="shared" si="3"/>
        <v>0</v>
      </c>
      <c r="U14" s="350">
        <f t="shared" si="3"/>
        <v>0</v>
      </c>
      <c r="V14" s="350">
        <f t="shared" si="3"/>
        <v>0</v>
      </c>
      <c r="W14" s="350">
        <f t="shared" si="3"/>
        <v>0</v>
      </c>
      <c r="X14" s="350">
        <f t="shared" si="3"/>
        <v>0</v>
      </c>
      <c r="Y14" s="350">
        <f t="shared" si="3"/>
        <v>0</v>
      </c>
      <c r="Z14" s="350">
        <f t="shared" si="3"/>
        <v>0</v>
      </c>
      <c r="AA14" s="350">
        <f t="shared" si="3"/>
        <v>0</v>
      </c>
      <c r="AB14" s="350">
        <f t="shared" si="3"/>
        <v>0</v>
      </c>
      <c r="AC14" s="350">
        <f t="shared" si="3"/>
        <v>0</v>
      </c>
      <c r="AD14" s="350">
        <f t="shared" si="3"/>
        <v>0</v>
      </c>
      <c r="AE14" s="350">
        <f t="shared" si="3"/>
        <v>0</v>
      </c>
      <c r="AF14" s="350">
        <f t="shared" si="3"/>
        <v>0</v>
      </c>
      <c r="AG14" s="350">
        <f t="shared" si="3"/>
        <v>0</v>
      </c>
      <c r="AH14" s="350">
        <f t="shared" si="3"/>
        <v>0</v>
      </c>
      <c r="AI14" s="247">
        <f>SUMIF($D$82:$AH$82,1,D14:AH14)</f>
        <v>0</v>
      </c>
      <c r="AJ14" s="244">
        <f>AI14-AI15</f>
        <v>-165.60000000000005</v>
      </c>
      <c r="AK14" s="59"/>
      <c r="AL14" s="56"/>
      <c r="AM14" s="10"/>
      <c r="AN14" s="15"/>
    </row>
    <row r="15" spans="1:40" s="3" customFormat="1" ht="22.7" customHeight="1" x14ac:dyDescent="0.2">
      <c r="A15" s="117"/>
      <c r="B15" s="352" t="str">
        <f>B_NettoSollAZ</f>
        <v>Netto-SOLL-Arbeitszeit</v>
      </c>
      <c r="C15" s="826"/>
      <c r="D15" s="245">
        <f>ROUND(D16-D19,2)</f>
        <v>8.4</v>
      </c>
      <c r="E15" s="245">
        <f t="shared" ref="E15:AE15" si="4">ROUND(E16-E19,2)</f>
        <v>0</v>
      </c>
      <c r="F15" s="245">
        <f t="shared" si="4"/>
        <v>0</v>
      </c>
      <c r="G15" s="245">
        <f t="shared" si="4"/>
        <v>8.4</v>
      </c>
      <c r="H15" s="245">
        <f t="shared" si="4"/>
        <v>8.4</v>
      </c>
      <c r="I15" s="245">
        <f t="shared" si="4"/>
        <v>8.4</v>
      </c>
      <c r="J15" s="245">
        <f t="shared" si="4"/>
        <v>8.4</v>
      </c>
      <c r="K15" s="245">
        <f t="shared" si="4"/>
        <v>8.4</v>
      </c>
      <c r="L15" s="245">
        <f t="shared" si="4"/>
        <v>0</v>
      </c>
      <c r="M15" s="245">
        <f t="shared" si="4"/>
        <v>0</v>
      </c>
      <c r="N15" s="245">
        <f t="shared" si="4"/>
        <v>8.4</v>
      </c>
      <c r="O15" s="245">
        <f t="shared" si="4"/>
        <v>8.4</v>
      </c>
      <c r="P15" s="245">
        <f t="shared" si="4"/>
        <v>8.4</v>
      </c>
      <c r="Q15" s="245">
        <f t="shared" si="4"/>
        <v>8.4</v>
      </c>
      <c r="R15" s="245">
        <f t="shared" si="4"/>
        <v>8.4</v>
      </c>
      <c r="S15" s="245">
        <f t="shared" si="4"/>
        <v>0</v>
      </c>
      <c r="T15" s="245">
        <f t="shared" si="4"/>
        <v>0</v>
      </c>
      <c r="U15" s="245">
        <f t="shared" si="4"/>
        <v>8.4</v>
      </c>
      <c r="V15" s="245">
        <f t="shared" si="4"/>
        <v>8.4</v>
      </c>
      <c r="W15" s="245">
        <f t="shared" si="4"/>
        <v>8.4</v>
      </c>
      <c r="X15" s="245">
        <f t="shared" si="4"/>
        <v>8.4</v>
      </c>
      <c r="Y15" s="245">
        <f t="shared" si="4"/>
        <v>8.4</v>
      </c>
      <c r="Z15" s="245">
        <f t="shared" si="4"/>
        <v>0</v>
      </c>
      <c r="AA15" s="245">
        <f t="shared" si="4"/>
        <v>0</v>
      </c>
      <c r="AB15" s="245">
        <f t="shared" si="4"/>
        <v>8.4</v>
      </c>
      <c r="AC15" s="245">
        <f t="shared" si="4"/>
        <v>8.4</v>
      </c>
      <c r="AD15" s="245">
        <f t="shared" si="4"/>
        <v>8.4</v>
      </c>
      <c r="AE15" s="245">
        <f t="shared" si="4"/>
        <v>6</v>
      </c>
      <c r="AF15" s="245">
        <f>IF(AF$38=4,0,ROUND(AF16-AF19,2))</f>
        <v>0</v>
      </c>
      <c r="AG15" s="245">
        <f t="shared" ref="AG15:AH15" si="5">IF(AG$38=4,0,ROUND(AG16-AG19,2))</f>
        <v>0</v>
      </c>
      <c r="AH15" s="245">
        <f t="shared" si="5"/>
        <v>0</v>
      </c>
      <c r="AI15" s="247">
        <f>SUMIF($D$82:$AH$82,1,D15:AH15)</f>
        <v>165.60000000000005</v>
      </c>
      <c r="AJ15" s="248"/>
      <c r="AK15" s="58"/>
      <c r="AL15" s="56"/>
      <c r="AM15" s="10"/>
      <c r="AN15"/>
    </row>
    <row r="16" spans="1:40" s="3" customFormat="1" ht="22.7" customHeight="1" x14ac:dyDescent="0.2">
      <c r="A16" s="117"/>
      <c r="B16" s="352" t="str">
        <f>B_BruttoSollAZ</f>
        <v>Brutto-SOLL-Arb.zeit</v>
      </c>
      <c r="C16" s="826"/>
      <c r="D16" s="245">
        <f t="shared" ref="D16:AE16" si="6">VLOOKUP(D3,VSA_Kalender,16)</f>
        <v>8.4</v>
      </c>
      <c r="E16" s="245">
        <f t="shared" si="6"/>
        <v>0</v>
      </c>
      <c r="F16" s="245">
        <f t="shared" si="6"/>
        <v>0</v>
      </c>
      <c r="G16" s="245">
        <f t="shared" si="6"/>
        <v>8.4</v>
      </c>
      <c r="H16" s="245">
        <f t="shared" si="6"/>
        <v>8.4</v>
      </c>
      <c r="I16" s="245">
        <f t="shared" si="6"/>
        <v>8.4</v>
      </c>
      <c r="J16" s="245">
        <f t="shared" si="6"/>
        <v>8.4</v>
      </c>
      <c r="K16" s="245">
        <f t="shared" si="6"/>
        <v>8.4</v>
      </c>
      <c r="L16" s="245">
        <f t="shared" si="6"/>
        <v>0</v>
      </c>
      <c r="M16" s="245">
        <f t="shared" si="6"/>
        <v>0</v>
      </c>
      <c r="N16" s="245">
        <f t="shared" si="6"/>
        <v>8.4</v>
      </c>
      <c r="O16" s="245">
        <f t="shared" si="6"/>
        <v>8.4</v>
      </c>
      <c r="P16" s="245">
        <f t="shared" si="6"/>
        <v>8.4</v>
      </c>
      <c r="Q16" s="245">
        <f t="shared" si="6"/>
        <v>8.4</v>
      </c>
      <c r="R16" s="245">
        <f t="shared" si="6"/>
        <v>8.4</v>
      </c>
      <c r="S16" s="245">
        <f t="shared" si="6"/>
        <v>0</v>
      </c>
      <c r="T16" s="245">
        <f t="shared" si="6"/>
        <v>0</v>
      </c>
      <c r="U16" s="245">
        <f t="shared" si="6"/>
        <v>8.4</v>
      </c>
      <c r="V16" s="245">
        <f t="shared" si="6"/>
        <v>8.4</v>
      </c>
      <c r="W16" s="245">
        <f t="shared" si="6"/>
        <v>8.4</v>
      </c>
      <c r="X16" s="245">
        <f t="shared" si="6"/>
        <v>8.4</v>
      </c>
      <c r="Y16" s="245">
        <f t="shared" si="6"/>
        <v>8.4</v>
      </c>
      <c r="Z16" s="245">
        <f t="shared" si="6"/>
        <v>0</v>
      </c>
      <c r="AA16" s="245">
        <f t="shared" si="6"/>
        <v>0</v>
      </c>
      <c r="AB16" s="245">
        <f t="shared" si="6"/>
        <v>8.4</v>
      </c>
      <c r="AC16" s="245">
        <f t="shared" si="6"/>
        <v>8.4</v>
      </c>
      <c r="AD16" s="245">
        <f t="shared" si="6"/>
        <v>8.4</v>
      </c>
      <c r="AE16" s="245">
        <f t="shared" si="6"/>
        <v>8.4</v>
      </c>
      <c r="AF16" s="245">
        <f>IF(AF$38=4,0,VLOOKUP(AF3,VSA_Kalender,16))</f>
        <v>8.4</v>
      </c>
      <c r="AG16" s="245">
        <f>IF(AG$38=4,0,VLOOKUP(AG3,VSA_Kalender,16))</f>
        <v>0</v>
      </c>
      <c r="AH16" s="245">
        <f>IF(AH$38=4,0,VLOOKUP(AH3,VSA_Kalender,16))</f>
        <v>0</v>
      </c>
      <c r="AI16" s="247"/>
      <c r="AJ16" s="248"/>
      <c r="AK16" s="58"/>
      <c r="AL16" s="56"/>
      <c r="AM16" s="10"/>
      <c r="AN16"/>
    </row>
    <row r="17" spans="1:40" s="3" customFormat="1" ht="22.7" customHeight="1" x14ac:dyDescent="0.2">
      <c r="A17" s="117"/>
      <c r="B17" s="352" t="str">
        <f>B_MehrMinder</f>
        <v>Mehr-/Minderleistung</v>
      </c>
      <c r="C17" s="827"/>
      <c r="D17" s="245">
        <f t="shared" ref="D17:AH17" ca="1" si="7">(SL_BisDatum&gt;=D3)*ROUND(D14-D15,2)</f>
        <v>0</v>
      </c>
      <c r="E17" s="245">
        <f t="shared" ca="1" si="7"/>
        <v>0</v>
      </c>
      <c r="F17" s="245">
        <f t="shared" ca="1" si="7"/>
        <v>0</v>
      </c>
      <c r="G17" s="245">
        <f t="shared" ca="1" si="7"/>
        <v>0</v>
      </c>
      <c r="H17" s="245">
        <f t="shared" ca="1" si="7"/>
        <v>0</v>
      </c>
      <c r="I17" s="245">
        <f t="shared" ca="1" si="7"/>
        <v>0</v>
      </c>
      <c r="J17" s="245">
        <f t="shared" ca="1" si="7"/>
        <v>0</v>
      </c>
      <c r="K17" s="245">
        <f t="shared" ca="1" si="7"/>
        <v>0</v>
      </c>
      <c r="L17" s="245">
        <f t="shared" ca="1" si="7"/>
        <v>0</v>
      </c>
      <c r="M17" s="245">
        <f t="shared" ca="1" si="7"/>
        <v>0</v>
      </c>
      <c r="N17" s="245">
        <f t="shared" ca="1" si="7"/>
        <v>0</v>
      </c>
      <c r="O17" s="245">
        <f t="shared" ca="1" si="7"/>
        <v>0</v>
      </c>
      <c r="P17" s="245">
        <f t="shared" ca="1" si="7"/>
        <v>0</v>
      </c>
      <c r="Q17" s="245">
        <f t="shared" ca="1" si="7"/>
        <v>0</v>
      </c>
      <c r="R17" s="245">
        <f t="shared" ca="1" si="7"/>
        <v>0</v>
      </c>
      <c r="S17" s="245">
        <f t="shared" ca="1" si="7"/>
        <v>0</v>
      </c>
      <c r="T17" s="245">
        <f t="shared" ca="1" si="7"/>
        <v>0</v>
      </c>
      <c r="U17" s="245">
        <f t="shared" ca="1" si="7"/>
        <v>0</v>
      </c>
      <c r="V17" s="245">
        <f t="shared" ca="1" si="7"/>
        <v>0</v>
      </c>
      <c r="W17" s="245">
        <f t="shared" ca="1" si="7"/>
        <v>0</v>
      </c>
      <c r="X17" s="245">
        <f t="shared" ca="1" si="7"/>
        <v>0</v>
      </c>
      <c r="Y17" s="245">
        <f t="shared" ca="1" si="7"/>
        <v>0</v>
      </c>
      <c r="Z17" s="245">
        <f t="shared" ca="1" si="7"/>
        <v>0</v>
      </c>
      <c r="AA17" s="245">
        <f t="shared" ca="1" si="7"/>
        <v>0</v>
      </c>
      <c r="AB17" s="245">
        <f t="shared" ca="1" si="7"/>
        <v>0</v>
      </c>
      <c r="AC17" s="245">
        <f t="shared" ca="1" si="7"/>
        <v>0</v>
      </c>
      <c r="AD17" s="245">
        <f t="shared" ca="1" si="7"/>
        <v>0</v>
      </c>
      <c r="AE17" s="245">
        <f t="shared" ca="1" si="7"/>
        <v>0</v>
      </c>
      <c r="AF17" s="245">
        <f t="shared" ca="1" si="7"/>
        <v>0</v>
      </c>
      <c r="AG17" s="245">
        <f t="shared" ca="1" si="7"/>
        <v>0</v>
      </c>
      <c r="AH17" s="245">
        <f t="shared" ca="1" si="7"/>
        <v>0</v>
      </c>
      <c r="AI17" s="249" t="str">
        <f>B_Total</f>
        <v>Total</v>
      </c>
      <c r="AJ17" s="250" t="str">
        <f>B_Vortrag</f>
        <v>Vortrag</v>
      </c>
      <c r="AK17" s="58"/>
      <c r="AL17" s="56"/>
      <c r="AM17" s="10"/>
      <c r="AN17" s="10"/>
    </row>
    <row r="18" spans="1:40" s="3" customFormat="1" ht="22.7" customHeight="1" x14ac:dyDescent="0.2">
      <c r="A18" s="117"/>
      <c r="B18" s="353" t="str">
        <f>B_AZSaldo</f>
        <v>AZ - Saldo</v>
      </c>
      <c r="C18" s="246">
        <f ca="1">VLOOKUP(ROW(),VSA_Uebertrag,$A$1+3)</f>
        <v>-50.4</v>
      </c>
      <c r="D18" s="245">
        <f t="shared" ref="D18:AH18" ca="1" si="8">IFERROR((C18+D17)*(D3&lt;=SL_BisDatum)*VLOOKUP(D3,VSA_Kalender,21,FALSE),0)</f>
        <v>0</v>
      </c>
      <c r="E18" s="245">
        <f t="shared" ca="1" si="8"/>
        <v>0</v>
      </c>
      <c r="F18" s="245">
        <f t="shared" ca="1" si="8"/>
        <v>0</v>
      </c>
      <c r="G18" s="245">
        <f t="shared" ca="1" si="8"/>
        <v>0</v>
      </c>
      <c r="H18" s="245">
        <f t="shared" ca="1" si="8"/>
        <v>0</v>
      </c>
      <c r="I18" s="245">
        <f t="shared" ca="1" si="8"/>
        <v>0</v>
      </c>
      <c r="J18" s="245">
        <f t="shared" ca="1" si="8"/>
        <v>0</v>
      </c>
      <c r="K18" s="245">
        <f t="shared" ca="1" si="8"/>
        <v>0</v>
      </c>
      <c r="L18" s="245">
        <f t="shared" ca="1" si="8"/>
        <v>0</v>
      </c>
      <c r="M18" s="245">
        <f t="shared" ca="1" si="8"/>
        <v>0</v>
      </c>
      <c r="N18" s="245">
        <f t="shared" ca="1" si="8"/>
        <v>0</v>
      </c>
      <c r="O18" s="245">
        <f t="shared" ca="1" si="8"/>
        <v>0</v>
      </c>
      <c r="P18" s="245">
        <f t="shared" ca="1" si="8"/>
        <v>0</v>
      </c>
      <c r="Q18" s="245">
        <f t="shared" ca="1" si="8"/>
        <v>0</v>
      </c>
      <c r="R18" s="245">
        <f t="shared" ca="1" si="8"/>
        <v>0</v>
      </c>
      <c r="S18" s="245">
        <f t="shared" ca="1" si="8"/>
        <v>0</v>
      </c>
      <c r="T18" s="245">
        <f t="shared" ca="1" si="8"/>
        <v>0</v>
      </c>
      <c r="U18" s="245">
        <f t="shared" ca="1" si="8"/>
        <v>0</v>
      </c>
      <c r="V18" s="245">
        <f t="shared" ca="1" si="8"/>
        <v>0</v>
      </c>
      <c r="W18" s="245">
        <f t="shared" ca="1" si="8"/>
        <v>0</v>
      </c>
      <c r="X18" s="245">
        <f t="shared" ca="1" si="8"/>
        <v>0</v>
      </c>
      <c r="Y18" s="245">
        <f t="shared" ca="1" si="8"/>
        <v>0</v>
      </c>
      <c r="Z18" s="245">
        <f t="shared" ca="1" si="8"/>
        <v>0</v>
      </c>
      <c r="AA18" s="245">
        <f t="shared" ca="1" si="8"/>
        <v>0</v>
      </c>
      <c r="AB18" s="245">
        <f t="shared" ca="1" si="8"/>
        <v>0</v>
      </c>
      <c r="AC18" s="245">
        <f t="shared" ca="1" si="8"/>
        <v>0</v>
      </c>
      <c r="AD18" s="245">
        <f t="shared" ca="1" si="8"/>
        <v>0</v>
      </c>
      <c r="AE18" s="245">
        <f t="shared" ca="1" si="8"/>
        <v>0</v>
      </c>
      <c r="AF18" s="245">
        <f t="shared" ca="1" si="8"/>
        <v>0</v>
      </c>
      <c r="AG18" s="245">
        <f t="shared" ca="1" si="8"/>
        <v>0</v>
      </c>
      <c r="AH18" s="245">
        <f t="shared" ca="1" si="8"/>
        <v>0</v>
      </c>
      <c r="AI18" s="245"/>
      <c r="AJ18" s="251">
        <f ca="1">SUMIF($D$82:$AH$82,1,D17:AH17)+C18</f>
        <v>-50.4</v>
      </c>
      <c r="AK18" s="58"/>
      <c r="AL18" s="56"/>
      <c r="AM18" s="10"/>
      <c r="AN18"/>
    </row>
    <row r="19" spans="1:40" s="3" customFormat="1" ht="22.7" customHeight="1" x14ac:dyDescent="0.2">
      <c r="A19" s="117"/>
      <c r="B19" s="353" t="str">
        <f>B_FTA</f>
        <v>Feiertagsanspruch</v>
      </c>
      <c r="C19" s="246">
        <v>0</v>
      </c>
      <c r="D19" s="350">
        <f t="shared" ref="D19:AE19" si="9">VLOOKUP(D3,VSA_Kalender,14)</f>
        <v>0</v>
      </c>
      <c r="E19" s="350">
        <f t="shared" si="9"/>
        <v>0</v>
      </c>
      <c r="F19" s="350">
        <f t="shared" si="9"/>
        <v>0</v>
      </c>
      <c r="G19" s="350">
        <f t="shared" si="9"/>
        <v>0</v>
      </c>
      <c r="H19" s="350">
        <f t="shared" si="9"/>
        <v>0</v>
      </c>
      <c r="I19" s="350">
        <f t="shared" si="9"/>
        <v>0</v>
      </c>
      <c r="J19" s="350">
        <f t="shared" si="9"/>
        <v>0</v>
      </c>
      <c r="K19" s="350">
        <f t="shared" si="9"/>
        <v>0</v>
      </c>
      <c r="L19" s="350">
        <f t="shared" si="9"/>
        <v>0</v>
      </c>
      <c r="M19" s="350">
        <f t="shared" si="9"/>
        <v>0</v>
      </c>
      <c r="N19" s="350">
        <f t="shared" si="9"/>
        <v>0</v>
      </c>
      <c r="O19" s="350">
        <f t="shared" si="9"/>
        <v>0</v>
      </c>
      <c r="P19" s="350">
        <f t="shared" si="9"/>
        <v>0</v>
      </c>
      <c r="Q19" s="350">
        <f t="shared" si="9"/>
        <v>0</v>
      </c>
      <c r="R19" s="350">
        <f t="shared" si="9"/>
        <v>0</v>
      </c>
      <c r="S19" s="350">
        <f t="shared" si="9"/>
        <v>0</v>
      </c>
      <c r="T19" s="350">
        <f t="shared" si="9"/>
        <v>0</v>
      </c>
      <c r="U19" s="350">
        <f t="shared" si="9"/>
        <v>0</v>
      </c>
      <c r="V19" s="350">
        <f t="shared" si="9"/>
        <v>0</v>
      </c>
      <c r="W19" s="350">
        <f t="shared" si="9"/>
        <v>0</v>
      </c>
      <c r="X19" s="350">
        <f t="shared" si="9"/>
        <v>0</v>
      </c>
      <c r="Y19" s="350">
        <f t="shared" si="9"/>
        <v>0</v>
      </c>
      <c r="Z19" s="350">
        <f t="shared" si="9"/>
        <v>0</v>
      </c>
      <c r="AA19" s="350">
        <f t="shared" si="9"/>
        <v>0</v>
      </c>
      <c r="AB19" s="350">
        <f t="shared" si="9"/>
        <v>0</v>
      </c>
      <c r="AC19" s="350">
        <f t="shared" si="9"/>
        <v>0</v>
      </c>
      <c r="AD19" s="350">
        <f t="shared" si="9"/>
        <v>0</v>
      </c>
      <c r="AE19" s="350">
        <f t="shared" si="9"/>
        <v>2.4</v>
      </c>
      <c r="AF19" s="351">
        <f>IF(AF$38=4,0,VLOOKUP(AF3,VSA_Kalender,14))</f>
        <v>8.4</v>
      </c>
      <c r="AG19" s="351">
        <f>IF(AG$38=4,0,VLOOKUP(AG3,VSA_Kalender,14))</f>
        <v>0</v>
      </c>
      <c r="AH19" s="351">
        <f>IF(AH$38=4,0,VLOOKUP(AH3,VSA_Kalender,14))</f>
        <v>0</v>
      </c>
      <c r="AI19" s="247">
        <f>SUM(D19:AH19)</f>
        <v>10.8</v>
      </c>
      <c r="AJ19" s="357"/>
      <c r="AK19" s="61"/>
      <c r="AL19" s="56"/>
      <c r="AM19" s="10"/>
      <c r="AN19" s="10"/>
    </row>
    <row r="20" spans="1:40" s="3" customFormat="1" ht="22.7" customHeight="1" x14ac:dyDescent="0.2">
      <c r="A20" s="117"/>
      <c r="B20" s="353" t="str">
        <f>B_Ferien</f>
        <v>Ferien</v>
      </c>
      <c r="C20" s="246">
        <f t="shared" ref="C20:C36" si="10">VLOOKUP(ROW(),VSA_Uebertrag,$A$1+3)</f>
        <v>0</v>
      </c>
      <c r="D20" s="314"/>
      <c r="E20" s="314"/>
      <c r="F20" s="314"/>
      <c r="G20" s="314"/>
      <c r="H20" s="314"/>
      <c r="I20" s="314"/>
      <c r="J20" s="314"/>
      <c r="K20" s="314"/>
      <c r="L20" s="314"/>
      <c r="M20" s="314"/>
      <c r="N20" s="314"/>
      <c r="O20" s="314"/>
      <c r="P20" s="314"/>
      <c r="Q20" s="314"/>
      <c r="R20" s="314"/>
      <c r="S20" s="314"/>
      <c r="T20" s="314"/>
      <c r="U20" s="314"/>
      <c r="V20" s="314"/>
      <c r="W20" s="314"/>
      <c r="X20" s="314"/>
      <c r="Y20" s="314"/>
      <c r="Z20" s="314"/>
      <c r="AA20" s="314"/>
      <c r="AB20" s="314"/>
      <c r="AC20" s="314"/>
      <c r="AD20" s="314"/>
      <c r="AE20" s="314"/>
      <c r="AF20" s="314"/>
      <c r="AG20" s="314"/>
      <c r="AH20" s="314"/>
      <c r="AI20" s="247">
        <f t="shared" ref="AI20:AI35" si="11">SUMIF($D$82:$AH$82,1,D20:AH20)</f>
        <v>0</v>
      </c>
      <c r="AJ20" s="252">
        <f>ROUND(C20-AI20,2)</f>
        <v>0</v>
      </c>
      <c r="AK20" s="818" t="s">
        <v>57</v>
      </c>
      <c r="AL20" s="56"/>
      <c r="AM20" s="10"/>
      <c r="AN20" s="10"/>
    </row>
    <row r="21" spans="1:40" s="3" customFormat="1" ht="22.7" customHeight="1" x14ac:dyDescent="0.2">
      <c r="A21" s="117"/>
      <c r="B21" s="353" t="str">
        <f>B_KompAZ</f>
        <v>Kompensation Arbeitstage</v>
      </c>
      <c r="C21" s="255">
        <f t="shared" si="10"/>
        <v>0</v>
      </c>
      <c r="D21" s="324"/>
      <c r="E21" s="324"/>
      <c r="F21" s="324"/>
      <c r="G21" s="324"/>
      <c r="H21" s="324"/>
      <c r="I21" s="324"/>
      <c r="J21" s="324"/>
      <c r="K21" s="324"/>
      <c r="L21" s="324"/>
      <c r="M21" s="324"/>
      <c r="N21" s="324"/>
      <c r="O21" s="324"/>
      <c r="P21" s="324"/>
      <c r="Q21" s="324"/>
      <c r="R21" s="324"/>
      <c r="S21" s="324"/>
      <c r="T21" s="324"/>
      <c r="U21" s="324"/>
      <c r="V21" s="324"/>
      <c r="W21" s="324"/>
      <c r="X21" s="324"/>
      <c r="Y21" s="324"/>
      <c r="Z21" s="324"/>
      <c r="AA21" s="324"/>
      <c r="AB21" s="324"/>
      <c r="AC21" s="324"/>
      <c r="AD21" s="324"/>
      <c r="AE21" s="324"/>
      <c r="AF21" s="324"/>
      <c r="AG21" s="324"/>
      <c r="AH21" s="324"/>
      <c r="AI21" s="253">
        <f t="shared" si="11"/>
        <v>0</v>
      </c>
      <c r="AJ21" s="254">
        <f>ROUND(A21+C21-AI21,0)</f>
        <v>0</v>
      </c>
      <c r="AK21" s="819"/>
      <c r="AL21" s="56"/>
      <c r="AM21" s="10"/>
      <c r="AN21" s="10"/>
    </row>
    <row r="22" spans="1:40" s="3" customFormat="1" ht="22.7" customHeight="1" x14ac:dyDescent="0.2">
      <c r="A22" s="117"/>
      <c r="B22" s="354" t="str">
        <f>B_Arzt</f>
        <v>Arztbesuch</v>
      </c>
      <c r="C22" s="246">
        <f t="shared" si="10"/>
        <v>0</v>
      </c>
      <c r="D22" s="314"/>
      <c r="E22" s="314"/>
      <c r="F22" s="314"/>
      <c r="G22" s="314"/>
      <c r="H22" s="314"/>
      <c r="I22" s="314"/>
      <c r="J22" s="314"/>
      <c r="K22" s="314"/>
      <c r="L22" s="314"/>
      <c r="M22" s="314"/>
      <c r="N22" s="314"/>
      <c r="O22" s="314"/>
      <c r="P22" s="314"/>
      <c r="Q22" s="314"/>
      <c r="R22" s="314"/>
      <c r="S22" s="314"/>
      <c r="T22" s="314"/>
      <c r="U22" s="314"/>
      <c r="V22" s="314"/>
      <c r="W22" s="314"/>
      <c r="X22" s="314"/>
      <c r="Y22" s="314"/>
      <c r="Z22" s="314"/>
      <c r="AA22" s="314"/>
      <c r="AB22" s="314"/>
      <c r="AC22" s="314"/>
      <c r="AD22" s="314"/>
      <c r="AE22" s="314"/>
      <c r="AF22" s="314"/>
      <c r="AG22" s="314"/>
      <c r="AH22" s="314"/>
      <c r="AI22" s="247">
        <f t="shared" si="11"/>
        <v>0</v>
      </c>
      <c r="AJ22" s="252">
        <f>ROUND(A22+C22+AI22,2)</f>
        <v>0</v>
      </c>
      <c r="AK22" s="819" t="s">
        <v>120</v>
      </c>
      <c r="AL22" s="56"/>
      <c r="AM22" s="10"/>
      <c r="AN22" s="10"/>
    </row>
    <row r="23" spans="1:40" s="3" customFormat="1" ht="22.7" customHeight="1" x14ac:dyDescent="0.2">
      <c r="A23" s="117"/>
      <c r="B23" s="353" t="str">
        <f>B_Krank</f>
        <v>Krankheit</v>
      </c>
      <c r="C23" s="246">
        <f t="shared" si="10"/>
        <v>0</v>
      </c>
      <c r="D23" s="314"/>
      <c r="E23" s="314"/>
      <c r="F23" s="314"/>
      <c r="G23" s="314"/>
      <c r="H23" s="314"/>
      <c r="I23" s="314"/>
      <c r="J23" s="314"/>
      <c r="K23" s="314"/>
      <c r="L23" s="314"/>
      <c r="M23" s="314"/>
      <c r="N23" s="314"/>
      <c r="O23" s="314"/>
      <c r="P23" s="314"/>
      <c r="Q23" s="314"/>
      <c r="R23" s="314"/>
      <c r="S23" s="314"/>
      <c r="T23" s="314"/>
      <c r="U23" s="314"/>
      <c r="V23" s="314"/>
      <c r="W23" s="314"/>
      <c r="X23" s="314"/>
      <c r="Y23" s="314"/>
      <c r="Z23" s="314"/>
      <c r="AA23" s="314"/>
      <c r="AB23" s="314"/>
      <c r="AC23" s="314"/>
      <c r="AD23" s="314"/>
      <c r="AE23" s="314"/>
      <c r="AF23" s="314"/>
      <c r="AG23" s="314"/>
      <c r="AH23" s="314"/>
      <c r="AI23" s="247">
        <f t="shared" si="11"/>
        <v>0</v>
      </c>
      <c r="AJ23" s="252">
        <f t="shared" ref="AJ23:AJ35" si="12">ROUND(A23+C23+AI23,2)</f>
        <v>0</v>
      </c>
      <c r="AK23" s="819"/>
      <c r="AL23" s="56"/>
      <c r="AM23" s="10"/>
      <c r="AN23" s="10"/>
    </row>
    <row r="24" spans="1:40" s="3" customFormat="1" ht="22.7" customHeight="1" x14ac:dyDescent="0.2">
      <c r="A24" s="117"/>
      <c r="B24" s="353" t="str">
        <f>B_BU</f>
        <v>Berufsunfall</v>
      </c>
      <c r="C24" s="246">
        <f t="shared" si="10"/>
        <v>0</v>
      </c>
      <c r="D24" s="314"/>
      <c r="E24" s="314"/>
      <c r="F24" s="314"/>
      <c r="G24" s="314"/>
      <c r="H24" s="314"/>
      <c r="I24" s="314"/>
      <c r="J24" s="314"/>
      <c r="K24" s="314"/>
      <c r="L24" s="314"/>
      <c r="M24" s="314"/>
      <c r="N24" s="314"/>
      <c r="O24" s="314"/>
      <c r="P24" s="314"/>
      <c r="Q24" s="314"/>
      <c r="R24" s="314"/>
      <c r="S24" s="314"/>
      <c r="T24" s="314"/>
      <c r="U24" s="314"/>
      <c r="V24" s="314"/>
      <c r="W24" s="314"/>
      <c r="X24" s="314"/>
      <c r="Y24" s="314"/>
      <c r="Z24" s="314"/>
      <c r="AA24" s="314"/>
      <c r="AB24" s="314"/>
      <c r="AC24" s="314"/>
      <c r="AD24" s="314"/>
      <c r="AE24" s="314"/>
      <c r="AF24" s="314"/>
      <c r="AG24" s="314"/>
      <c r="AH24" s="314"/>
      <c r="AI24" s="247">
        <f t="shared" si="11"/>
        <v>0</v>
      </c>
      <c r="AJ24" s="252">
        <f t="shared" si="12"/>
        <v>0</v>
      </c>
      <c r="AK24" s="819"/>
      <c r="AL24" s="56"/>
      <c r="AM24" s="10"/>
      <c r="AN24" s="10"/>
    </row>
    <row r="25" spans="1:40" s="3" customFormat="1" ht="22.7" customHeight="1" x14ac:dyDescent="0.2">
      <c r="A25" s="117"/>
      <c r="B25" s="353" t="str">
        <f>B_NBU</f>
        <v>Nichtberufsunfall</v>
      </c>
      <c r="C25" s="246">
        <f t="shared" si="10"/>
        <v>0</v>
      </c>
      <c r="D25" s="314"/>
      <c r="E25" s="314"/>
      <c r="F25" s="314"/>
      <c r="G25" s="314"/>
      <c r="H25" s="314"/>
      <c r="I25" s="314"/>
      <c r="J25" s="314"/>
      <c r="K25" s="314"/>
      <c r="L25" s="314"/>
      <c r="M25" s="314"/>
      <c r="N25" s="314"/>
      <c r="O25" s="314"/>
      <c r="P25" s="314"/>
      <c r="Q25" s="314"/>
      <c r="R25" s="314"/>
      <c r="S25" s="314"/>
      <c r="T25" s="314"/>
      <c r="U25" s="314"/>
      <c r="V25" s="314"/>
      <c r="W25" s="314"/>
      <c r="X25" s="314"/>
      <c r="Y25" s="314"/>
      <c r="Z25" s="314"/>
      <c r="AA25" s="314"/>
      <c r="AB25" s="314"/>
      <c r="AC25" s="314"/>
      <c r="AD25" s="314"/>
      <c r="AE25" s="314"/>
      <c r="AF25" s="314"/>
      <c r="AG25" s="314"/>
      <c r="AH25" s="314"/>
      <c r="AI25" s="247">
        <f t="shared" si="11"/>
        <v>0</v>
      </c>
      <c r="AJ25" s="252">
        <f t="shared" si="12"/>
        <v>0</v>
      </c>
      <c r="AK25" s="819"/>
      <c r="AL25" s="56"/>
      <c r="AM25" s="10"/>
      <c r="AN25" s="10"/>
    </row>
    <row r="26" spans="1:40" s="3" customFormat="1" ht="22.7" customHeight="1" x14ac:dyDescent="0.2">
      <c r="A26" s="117"/>
      <c r="B26" s="353" t="str">
        <f>B_MilZiv</f>
        <v>Militär / Zivilschutz</v>
      </c>
      <c r="C26" s="246">
        <f t="shared" si="10"/>
        <v>0</v>
      </c>
      <c r="D26" s="314"/>
      <c r="E26" s="314"/>
      <c r="F26" s="314"/>
      <c r="G26" s="314"/>
      <c r="H26" s="314"/>
      <c r="I26" s="314"/>
      <c r="J26" s="314"/>
      <c r="K26" s="314"/>
      <c r="L26" s="314"/>
      <c r="M26" s="314"/>
      <c r="N26" s="314"/>
      <c r="O26" s="314"/>
      <c r="P26" s="314"/>
      <c r="Q26" s="314"/>
      <c r="R26" s="314"/>
      <c r="S26" s="314"/>
      <c r="T26" s="314"/>
      <c r="U26" s="314"/>
      <c r="V26" s="314"/>
      <c r="W26" s="314"/>
      <c r="X26" s="314"/>
      <c r="Y26" s="314"/>
      <c r="Z26" s="314"/>
      <c r="AA26" s="314"/>
      <c r="AB26" s="314"/>
      <c r="AC26" s="314"/>
      <c r="AD26" s="314"/>
      <c r="AE26" s="314"/>
      <c r="AF26" s="314"/>
      <c r="AG26" s="314"/>
      <c r="AH26" s="314"/>
      <c r="AI26" s="247">
        <f t="shared" si="11"/>
        <v>0</v>
      </c>
      <c r="AJ26" s="252">
        <f t="shared" si="12"/>
        <v>0</v>
      </c>
      <c r="AK26" s="819"/>
      <c r="AL26" s="56"/>
      <c r="AM26" s="10"/>
      <c r="AN26" s="10"/>
    </row>
    <row r="27" spans="1:40" s="3" customFormat="1" ht="22.7" customHeight="1" x14ac:dyDescent="0.2">
      <c r="A27" s="117"/>
      <c r="B27" s="353" t="str">
        <f>B_UUB</f>
        <v>Unbezahlter Urlaub</v>
      </c>
      <c r="C27" s="246">
        <f t="shared" si="10"/>
        <v>0</v>
      </c>
      <c r="D27" s="314"/>
      <c r="E27" s="314"/>
      <c r="F27" s="314"/>
      <c r="G27" s="314"/>
      <c r="H27" s="314"/>
      <c r="I27" s="314"/>
      <c r="J27" s="314"/>
      <c r="K27" s="314"/>
      <c r="L27" s="314"/>
      <c r="M27" s="314"/>
      <c r="N27" s="314"/>
      <c r="O27" s="314"/>
      <c r="P27" s="314"/>
      <c r="Q27" s="314"/>
      <c r="R27" s="314"/>
      <c r="S27" s="314"/>
      <c r="T27" s="314"/>
      <c r="U27" s="314"/>
      <c r="V27" s="314"/>
      <c r="W27" s="314"/>
      <c r="X27" s="314"/>
      <c r="Y27" s="314"/>
      <c r="Z27" s="314"/>
      <c r="AA27" s="314"/>
      <c r="AB27" s="314"/>
      <c r="AC27" s="314"/>
      <c r="AD27" s="314"/>
      <c r="AE27" s="314"/>
      <c r="AF27" s="314"/>
      <c r="AG27" s="314"/>
      <c r="AH27" s="314"/>
      <c r="AI27" s="247">
        <f t="shared" si="11"/>
        <v>0</v>
      </c>
      <c r="AJ27" s="252">
        <f>ROUND(A27+C27-AI27,2)</f>
        <v>0</v>
      </c>
      <c r="AK27" s="819" t="s">
        <v>57</v>
      </c>
      <c r="AL27" s="56"/>
      <c r="AM27" s="10"/>
      <c r="AN27" s="10"/>
    </row>
    <row r="28" spans="1:40" s="3" customFormat="1" ht="22.7" customHeight="1" x14ac:dyDescent="0.2">
      <c r="A28" s="117"/>
      <c r="B28" s="353" t="str">
        <f>B_UB</f>
        <v>Bezahlter Urlaub</v>
      </c>
      <c r="C28" s="246">
        <f t="shared" si="10"/>
        <v>0</v>
      </c>
      <c r="D28" s="314"/>
      <c r="E28" s="314"/>
      <c r="F28" s="314"/>
      <c r="G28" s="314"/>
      <c r="H28" s="314"/>
      <c r="I28" s="314"/>
      <c r="J28" s="314"/>
      <c r="K28" s="314"/>
      <c r="L28" s="314"/>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247">
        <f t="shared" si="11"/>
        <v>0</v>
      </c>
      <c r="AJ28" s="252">
        <f t="shared" ref="AJ28:AJ30" si="13">ROUND(A28+C28-AI28,2)</f>
        <v>0</v>
      </c>
      <c r="AK28" s="819"/>
      <c r="AL28" s="56"/>
      <c r="AM28" s="10"/>
      <c r="AN28"/>
    </row>
    <row r="29" spans="1:40" s="3" customFormat="1" ht="22.7" customHeight="1" x14ac:dyDescent="0.2">
      <c r="A29" s="117"/>
      <c r="B29" s="353" t="str">
        <f>B_NebenB</f>
        <v>Nebenbeschäftigung</v>
      </c>
      <c r="C29" s="246">
        <f t="shared" si="10"/>
        <v>0</v>
      </c>
      <c r="D29" s="314"/>
      <c r="E29" s="314"/>
      <c r="F29" s="314"/>
      <c r="G29" s="314"/>
      <c r="H29" s="314"/>
      <c r="I29" s="314"/>
      <c r="J29" s="314"/>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14"/>
      <c r="AH29" s="314"/>
      <c r="AI29" s="247">
        <f t="shared" si="11"/>
        <v>0</v>
      </c>
      <c r="AJ29" s="252">
        <f t="shared" si="13"/>
        <v>0</v>
      </c>
      <c r="AK29" s="819"/>
      <c r="AL29" s="56"/>
      <c r="AM29" s="10"/>
      <c r="AN29" s="10"/>
    </row>
    <row r="30" spans="1:40" s="3" customFormat="1" ht="22.7" customHeight="1" x14ac:dyDescent="0.2">
      <c r="A30" s="117"/>
      <c r="B30" s="353" t="str">
        <f>B_DAG</f>
        <v>D A G</v>
      </c>
      <c r="C30" s="246">
        <f t="shared" si="10"/>
        <v>0</v>
      </c>
      <c r="D30" s="314"/>
      <c r="E30" s="314"/>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247">
        <f t="shared" si="11"/>
        <v>0</v>
      </c>
      <c r="AJ30" s="252">
        <f t="shared" si="13"/>
        <v>0</v>
      </c>
      <c r="AK30" s="820"/>
      <c r="AL30" s="56"/>
      <c r="AM30" s="10"/>
      <c r="AN30" s="10"/>
    </row>
    <row r="31" spans="1:40" s="3" customFormat="1" ht="22.7" customHeight="1" x14ac:dyDescent="0.2">
      <c r="A31" s="117"/>
      <c r="B31" s="353" t="str">
        <f>B_Divers</f>
        <v>Diverses</v>
      </c>
      <c r="C31" s="246">
        <f t="shared" si="10"/>
        <v>0</v>
      </c>
      <c r="D31" s="314"/>
      <c r="E31" s="314"/>
      <c r="F31" s="314"/>
      <c r="G31" s="314"/>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247">
        <f t="shared" si="11"/>
        <v>0</v>
      </c>
      <c r="AJ31" s="252">
        <f t="shared" si="12"/>
        <v>0</v>
      </c>
      <c r="AK31" s="815" t="s">
        <v>120</v>
      </c>
      <c r="AL31" s="56"/>
      <c r="AM31" s="10"/>
      <c r="AN31" s="10"/>
    </row>
    <row r="32" spans="1:40" s="3" customFormat="1" ht="22.7" customHeight="1" x14ac:dyDescent="0.2">
      <c r="A32" s="117"/>
      <c r="B32" s="353" t="str">
        <f>B_FamPersErg</f>
        <v>Fam./pers. Ereignisse</v>
      </c>
      <c r="C32" s="246">
        <f t="shared" si="10"/>
        <v>0</v>
      </c>
      <c r="D32" s="31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247">
        <f t="shared" si="11"/>
        <v>0</v>
      </c>
      <c r="AJ32" s="252">
        <f t="shared" si="12"/>
        <v>0</v>
      </c>
      <c r="AK32" s="816"/>
      <c r="AL32" s="56"/>
      <c r="AM32" s="10"/>
      <c r="AN32" s="10"/>
    </row>
    <row r="33" spans="1:40" s="3" customFormat="1" ht="22.7" customHeight="1" x14ac:dyDescent="0.2">
      <c r="A33" s="117"/>
      <c r="B33" s="353" t="str">
        <f>B_FZ1</f>
        <v>freie Zeile 1</v>
      </c>
      <c r="C33" s="246">
        <f t="shared" si="10"/>
        <v>0</v>
      </c>
      <c r="D33" s="314"/>
      <c r="E33" s="314"/>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314"/>
      <c r="AI33" s="247">
        <f t="shared" si="11"/>
        <v>0</v>
      </c>
      <c r="AJ33" s="252">
        <f t="shared" si="12"/>
        <v>0</v>
      </c>
      <c r="AK33" s="816"/>
      <c r="AL33" s="56"/>
      <c r="AM33" s="10"/>
      <c r="AN33" s="10"/>
    </row>
    <row r="34" spans="1:40" s="3" customFormat="1" ht="22.7" customHeight="1" x14ac:dyDescent="0.2">
      <c r="A34" s="117"/>
      <c r="B34" s="353" t="str">
        <f>B_FZ2</f>
        <v>freie Zeile 2</v>
      </c>
      <c r="C34" s="246">
        <f t="shared" si="10"/>
        <v>0</v>
      </c>
      <c r="D34" s="314"/>
      <c r="E34" s="314"/>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4"/>
      <c r="AI34" s="247">
        <f t="shared" si="11"/>
        <v>0</v>
      </c>
      <c r="AJ34" s="252">
        <f t="shared" si="12"/>
        <v>0</v>
      </c>
      <c r="AK34" s="816"/>
      <c r="AL34" s="56"/>
      <c r="AM34" s="10"/>
      <c r="AN34" s="10"/>
    </row>
    <row r="35" spans="1:40" s="3" customFormat="1" ht="22.7" customHeight="1" thickBot="1" x14ac:dyDescent="0.25">
      <c r="A35" s="117"/>
      <c r="B35" s="364" t="str">
        <f>B_WB</f>
        <v>Weiterbildung</v>
      </c>
      <c r="C35" s="365">
        <f t="shared" si="10"/>
        <v>0</v>
      </c>
      <c r="D35" s="366"/>
      <c r="E35" s="366"/>
      <c r="F35" s="366"/>
      <c r="G35" s="366"/>
      <c r="H35" s="366"/>
      <c r="I35" s="366"/>
      <c r="J35" s="366"/>
      <c r="K35" s="366"/>
      <c r="L35" s="366"/>
      <c r="M35" s="366"/>
      <c r="N35" s="366"/>
      <c r="O35" s="366"/>
      <c r="P35" s="366"/>
      <c r="Q35" s="366"/>
      <c r="R35" s="366"/>
      <c r="S35" s="366"/>
      <c r="T35" s="366"/>
      <c r="U35" s="366"/>
      <c r="V35" s="366"/>
      <c r="W35" s="366"/>
      <c r="X35" s="366"/>
      <c r="Y35" s="366"/>
      <c r="Z35" s="366"/>
      <c r="AA35" s="366"/>
      <c r="AB35" s="366"/>
      <c r="AC35" s="366"/>
      <c r="AD35" s="366"/>
      <c r="AE35" s="366"/>
      <c r="AF35" s="366"/>
      <c r="AG35" s="366"/>
      <c r="AH35" s="366"/>
      <c r="AI35" s="367">
        <f t="shared" si="11"/>
        <v>0</v>
      </c>
      <c r="AJ35" s="368">
        <f t="shared" si="12"/>
        <v>0</v>
      </c>
      <c r="AK35" s="817"/>
      <c r="AL35" s="56"/>
      <c r="AM35" s="10"/>
      <c r="AN35" s="10"/>
    </row>
    <row r="36" spans="1:40" s="3" customFormat="1" ht="22.7" hidden="1" customHeight="1" thickBot="1" x14ac:dyDescent="0.25">
      <c r="A36" s="117"/>
      <c r="B36" s="821" t="str">
        <f>B_FEL</f>
        <v>frei einsetzbare Lekt.</v>
      </c>
      <c r="C36" s="822">
        <f t="shared" si="10"/>
        <v>0</v>
      </c>
      <c r="D36" s="120"/>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316"/>
      <c r="AI36" s="319">
        <f>SUM(D36:AH36)</f>
        <v>0</v>
      </c>
      <c r="AJ36" s="3">
        <f>ROUND(C36-AI36,0)</f>
        <v>0</v>
      </c>
      <c r="AK36" s="58"/>
      <c r="AL36" s="56"/>
      <c r="AM36" s="10"/>
      <c r="AN36" s="10"/>
    </row>
    <row r="37" spans="1:40" s="3" customFormat="1" ht="23.25" hidden="1" customHeight="1" x14ac:dyDescent="0.2">
      <c r="A37" s="117"/>
      <c r="B37" s="25"/>
      <c r="C37" s="1"/>
      <c r="D37" s="137">
        <v>1</v>
      </c>
      <c r="E37" s="137">
        <v>2</v>
      </c>
      <c r="F37" s="137">
        <v>3</v>
      </c>
      <c r="G37" s="137">
        <v>4</v>
      </c>
      <c r="H37" s="137">
        <v>5</v>
      </c>
      <c r="I37" s="137">
        <v>6</v>
      </c>
      <c r="J37" s="137">
        <v>7</v>
      </c>
      <c r="K37" s="137">
        <v>8</v>
      </c>
      <c r="L37" s="137">
        <v>9</v>
      </c>
      <c r="M37" s="137">
        <v>10</v>
      </c>
      <c r="N37" s="137">
        <v>11</v>
      </c>
      <c r="O37" s="137">
        <v>12</v>
      </c>
      <c r="P37" s="137">
        <v>13</v>
      </c>
      <c r="Q37" s="137">
        <v>14</v>
      </c>
      <c r="R37" s="137">
        <v>15</v>
      </c>
      <c r="S37" s="137">
        <v>16</v>
      </c>
      <c r="T37" s="137">
        <v>17</v>
      </c>
      <c r="U37" s="137">
        <v>18</v>
      </c>
      <c r="V37" s="137">
        <v>19</v>
      </c>
      <c r="W37" s="137">
        <v>20</v>
      </c>
      <c r="X37" s="137">
        <v>21</v>
      </c>
      <c r="Y37" s="137">
        <v>22</v>
      </c>
      <c r="Z37" s="137">
        <v>23</v>
      </c>
      <c r="AA37" s="137">
        <v>24</v>
      </c>
      <c r="AB37" s="137">
        <v>25</v>
      </c>
      <c r="AC37" s="137">
        <v>26</v>
      </c>
      <c r="AD37" s="137">
        <v>27</v>
      </c>
      <c r="AE37" s="137">
        <v>28</v>
      </c>
      <c r="AF37" s="137">
        <v>29</v>
      </c>
      <c r="AG37" s="137">
        <v>30</v>
      </c>
      <c r="AH37" s="137">
        <v>31</v>
      </c>
      <c r="AI37" s="1"/>
      <c r="AJ37" s="1"/>
      <c r="AK37" s="63"/>
      <c r="AL37" s="56"/>
      <c r="AM37" s="10"/>
      <c r="AN37" s="10"/>
    </row>
    <row r="38" spans="1:40" s="3" customFormat="1" ht="23.25" hidden="1" customHeight="1" x14ac:dyDescent="0.2">
      <c r="A38" s="117"/>
      <c r="B38" s="36"/>
      <c r="C38" s="69"/>
      <c r="D38" s="71">
        <f t="shared" ref="D38:AH38" si="14">IF(D3="",4,VLOOKUP(D3,VSA_Kalender,18))</f>
        <v>0</v>
      </c>
      <c r="E38" s="71">
        <f t="shared" si="14"/>
        <v>1</v>
      </c>
      <c r="F38" s="71">
        <f t="shared" si="14"/>
        <v>1</v>
      </c>
      <c r="G38" s="71">
        <f t="shared" si="14"/>
        <v>0</v>
      </c>
      <c r="H38" s="71">
        <f t="shared" si="14"/>
        <v>0</v>
      </c>
      <c r="I38" s="71">
        <f t="shared" si="14"/>
        <v>0</v>
      </c>
      <c r="J38" s="71">
        <f t="shared" si="14"/>
        <v>0</v>
      </c>
      <c r="K38" s="71">
        <f t="shared" si="14"/>
        <v>0</v>
      </c>
      <c r="L38" s="71">
        <f t="shared" si="14"/>
        <v>1</v>
      </c>
      <c r="M38" s="71">
        <f t="shared" si="14"/>
        <v>1</v>
      </c>
      <c r="N38" s="71">
        <f t="shared" si="14"/>
        <v>0</v>
      </c>
      <c r="O38" s="71">
        <f t="shared" si="14"/>
        <v>0</v>
      </c>
      <c r="P38" s="71">
        <f t="shared" si="14"/>
        <v>0</v>
      </c>
      <c r="Q38" s="71">
        <f t="shared" si="14"/>
        <v>0</v>
      </c>
      <c r="R38" s="71">
        <f t="shared" si="14"/>
        <v>0</v>
      </c>
      <c r="S38" s="71">
        <f t="shared" si="14"/>
        <v>1</v>
      </c>
      <c r="T38" s="71">
        <f t="shared" si="14"/>
        <v>1</v>
      </c>
      <c r="U38" s="71">
        <f t="shared" si="14"/>
        <v>0</v>
      </c>
      <c r="V38" s="71">
        <f t="shared" si="14"/>
        <v>0</v>
      </c>
      <c r="W38" s="71">
        <f t="shared" si="14"/>
        <v>0</v>
      </c>
      <c r="X38" s="71">
        <f t="shared" si="14"/>
        <v>0</v>
      </c>
      <c r="Y38" s="71">
        <f t="shared" si="14"/>
        <v>0</v>
      </c>
      <c r="Z38" s="71">
        <f t="shared" si="14"/>
        <v>1</v>
      </c>
      <c r="AA38" s="71">
        <f t="shared" si="14"/>
        <v>1</v>
      </c>
      <c r="AB38" s="71">
        <f t="shared" si="14"/>
        <v>0</v>
      </c>
      <c r="AC38" s="71">
        <f t="shared" si="14"/>
        <v>0</v>
      </c>
      <c r="AD38" s="71">
        <f t="shared" si="14"/>
        <v>0</v>
      </c>
      <c r="AE38" s="71">
        <f t="shared" si="14"/>
        <v>0</v>
      </c>
      <c r="AF38" s="71">
        <f t="shared" si="14"/>
        <v>1</v>
      </c>
      <c r="AG38" s="71">
        <f t="shared" si="14"/>
        <v>1</v>
      </c>
      <c r="AH38" s="71">
        <f t="shared" si="14"/>
        <v>1</v>
      </c>
      <c r="AI38" s="36"/>
      <c r="AJ38" s="36"/>
      <c r="AK38" s="62"/>
      <c r="AL38" s="56"/>
      <c r="AM38" s="10"/>
      <c r="AN38" s="10"/>
    </row>
    <row r="39" spans="1:40" s="3" customFormat="1" ht="23.25" customHeight="1" x14ac:dyDescent="0.2">
      <c r="A39" s="117"/>
      <c r="B39" s="5"/>
      <c r="C39" s="1"/>
      <c r="D39" s="106" t="str">
        <f>IF(AND((D13 - D15)+SUM(D20,D22:D34)&gt;0.00001,SUM(D20,D22:D34)&gt;0),"I","")</f>
        <v/>
      </c>
      <c r="E39" s="106" t="str">
        <f t="shared" ref="E39:AH39" si="15">IF(AND((E13 - E15)+SUM(E20,E22:E34)&gt;0.00001,SUM(E20,E22:E34)&gt;0),"I","")</f>
        <v/>
      </c>
      <c r="F39" s="106" t="str">
        <f t="shared" si="15"/>
        <v/>
      </c>
      <c r="G39" s="106" t="str">
        <f t="shared" si="15"/>
        <v/>
      </c>
      <c r="H39" s="106" t="str">
        <f t="shared" si="15"/>
        <v/>
      </c>
      <c r="I39" s="106" t="str">
        <f t="shared" si="15"/>
        <v/>
      </c>
      <c r="J39" s="106" t="str">
        <f t="shared" si="15"/>
        <v/>
      </c>
      <c r="K39" s="106" t="str">
        <f t="shared" si="15"/>
        <v/>
      </c>
      <c r="L39" s="106" t="str">
        <f t="shared" si="15"/>
        <v/>
      </c>
      <c r="M39" s="106" t="str">
        <f t="shared" si="15"/>
        <v/>
      </c>
      <c r="N39" s="106" t="str">
        <f t="shared" si="15"/>
        <v/>
      </c>
      <c r="O39" s="106" t="str">
        <f t="shared" si="15"/>
        <v/>
      </c>
      <c r="P39" s="106" t="str">
        <f t="shared" si="15"/>
        <v/>
      </c>
      <c r="Q39" s="106" t="str">
        <f t="shared" si="15"/>
        <v/>
      </c>
      <c r="R39" s="106" t="str">
        <f t="shared" si="15"/>
        <v/>
      </c>
      <c r="S39" s="106" t="str">
        <f t="shared" si="15"/>
        <v/>
      </c>
      <c r="T39" s="106" t="str">
        <f t="shared" si="15"/>
        <v/>
      </c>
      <c r="U39" s="106" t="str">
        <f t="shared" si="15"/>
        <v/>
      </c>
      <c r="V39" s="106" t="str">
        <f t="shared" si="15"/>
        <v/>
      </c>
      <c r="W39" s="106" t="str">
        <f t="shared" si="15"/>
        <v/>
      </c>
      <c r="X39" s="106" t="str">
        <f t="shared" si="15"/>
        <v/>
      </c>
      <c r="Y39" s="106" t="str">
        <f t="shared" si="15"/>
        <v/>
      </c>
      <c r="Z39" s="106" t="str">
        <f t="shared" si="15"/>
        <v/>
      </c>
      <c r="AA39" s="106" t="str">
        <f t="shared" si="15"/>
        <v/>
      </c>
      <c r="AB39" s="106" t="str">
        <f t="shared" si="15"/>
        <v/>
      </c>
      <c r="AC39" s="106" t="str">
        <f t="shared" si="15"/>
        <v/>
      </c>
      <c r="AD39" s="106" t="str">
        <f t="shared" si="15"/>
        <v/>
      </c>
      <c r="AE39" s="106" t="str">
        <f t="shared" si="15"/>
        <v/>
      </c>
      <c r="AF39" s="106" t="str">
        <f t="shared" si="15"/>
        <v/>
      </c>
      <c r="AG39" s="106" t="str">
        <f t="shared" si="15"/>
        <v/>
      </c>
      <c r="AH39" s="106" t="str">
        <f t="shared" si="15"/>
        <v/>
      </c>
      <c r="AI39" s="1"/>
      <c r="AJ39" s="11"/>
      <c r="AK39" s="63"/>
      <c r="AL39" s="56"/>
      <c r="AM39" s="10"/>
      <c r="AN39"/>
    </row>
    <row r="40" spans="1:40" s="39" customFormat="1" ht="23.25" customHeight="1" x14ac:dyDescent="0.2">
      <c r="A40" s="36"/>
      <c r="B40" s="2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63"/>
      <c r="AL40" s="38"/>
      <c r="AM40" s="38"/>
      <c r="AN40" s="37"/>
    </row>
    <row r="41" spans="1:40" customFormat="1" ht="30.75" customHeight="1" x14ac:dyDescent="0.2">
      <c r="A41" s="1"/>
      <c r="B41" s="28" t="s">
        <v>67</v>
      </c>
      <c r="C41" s="1"/>
      <c r="D41" s="1"/>
      <c r="E41" s="1"/>
      <c r="F41" s="1"/>
      <c r="G41" s="1"/>
      <c r="H41" s="1"/>
      <c r="I41" s="1"/>
      <c r="M41" s="1"/>
      <c r="N41" s="1"/>
      <c r="O41" s="1"/>
      <c r="P41" s="1"/>
      <c r="Q41" s="1"/>
      <c r="R41" s="1"/>
      <c r="S41" s="1"/>
      <c r="T41" s="1"/>
      <c r="U41" s="1"/>
      <c r="V41" s="1"/>
      <c r="W41" s="1"/>
      <c r="X41" s="1"/>
      <c r="Y41" s="1"/>
      <c r="Z41" s="1"/>
      <c r="AA41" s="1"/>
      <c r="AB41" s="1"/>
      <c r="AC41" s="1"/>
      <c r="AD41" s="1"/>
      <c r="AE41" s="1"/>
      <c r="AF41" s="1"/>
      <c r="AG41" s="1"/>
      <c r="AH41" s="1"/>
      <c r="AI41" s="1"/>
      <c r="AJ41" s="1"/>
      <c r="AK41" s="63"/>
      <c r="AM41" s="10"/>
    </row>
    <row r="42" spans="1:40" ht="30.75" customHeight="1" x14ac:dyDescent="0.25">
      <c r="B42" s="29" t="s">
        <v>14</v>
      </c>
      <c r="C42" s="16"/>
      <c r="D42"/>
      <c r="E42"/>
      <c r="F42"/>
      <c r="G42"/>
      <c r="H42"/>
      <c r="I42"/>
      <c r="J42"/>
      <c r="K42"/>
      <c r="L42"/>
      <c r="M42"/>
      <c r="N42"/>
      <c r="O42"/>
      <c r="P42"/>
      <c r="Q42"/>
      <c r="R42"/>
      <c r="S42"/>
      <c r="T42" s="30" t="s">
        <v>15</v>
      </c>
      <c r="U42"/>
      <c r="V42"/>
      <c r="W42"/>
      <c r="X42"/>
      <c r="Y42"/>
      <c r="Z42"/>
      <c r="AA42"/>
      <c r="AB42"/>
      <c r="AC42"/>
      <c r="AD42"/>
      <c r="AE42" s="30" t="s">
        <v>16</v>
      </c>
      <c r="AF42"/>
      <c r="AG42" s="7"/>
      <c r="AH42" s="6"/>
      <c r="AI42"/>
      <c r="AJ42"/>
      <c r="AK42" s="63"/>
      <c r="AL42"/>
      <c r="AM42"/>
      <c r="AN42"/>
    </row>
    <row r="43" spans="1:40" ht="28.5" customHeight="1" x14ac:dyDescent="0.2">
      <c r="AL43"/>
      <c r="AM43"/>
      <c r="AN43"/>
    </row>
    <row r="44" spans="1:40" customFormat="1" ht="28.5" customHeight="1" x14ac:dyDescent="0.2">
      <c r="A44" s="1"/>
    </row>
    <row r="45" spans="1:40" ht="15" x14ac:dyDescent="0.2">
      <c r="B45" s="26"/>
      <c r="H45" s="23"/>
      <c r="J45"/>
      <c r="K45"/>
      <c r="L45"/>
      <c r="AK45" s="63"/>
    </row>
    <row r="46" spans="1:40" ht="15" x14ac:dyDescent="0.2">
      <c r="B46" s="26"/>
      <c r="J46"/>
      <c r="K46"/>
      <c r="L46"/>
      <c r="AK46" s="63"/>
    </row>
    <row r="47" spans="1:40" ht="15" x14ac:dyDescent="0.2">
      <c r="A47" s="66"/>
      <c r="B47" s="20"/>
      <c r="R47" s="12"/>
      <c r="S47"/>
      <c r="AK47" s="63"/>
    </row>
    <row r="48" spans="1:40" ht="15" x14ac:dyDescent="0.2">
      <c r="A48" s="67"/>
      <c r="AK48" s="63"/>
    </row>
    <row r="49" spans="1:37" ht="15" x14ac:dyDescent="0.2">
      <c r="A49" s="67"/>
      <c r="AK49" s="63"/>
    </row>
    <row r="50" spans="1:37" ht="15" x14ac:dyDescent="0.2">
      <c r="A50" s="68"/>
      <c r="AK50" s="63"/>
    </row>
    <row r="51" spans="1:37" x14ac:dyDescent="0.2">
      <c r="A51" s="32"/>
      <c r="B51" s="3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64"/>
    </row>
    <row r="52" spans="1:37" x14ac:dyDescent="0.2">
      <c r="A52" s="32"/>
      <c r="B52" s="3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64"/>
    </row>
    <row r="53" spans="1:37" x14ac:dyDescent="0.2">
      <c r="A53" s="32"/>
      <c r="B53" s="3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64"/>
    </row>
    <row r="54" spans="1:37" x14ac:dyDescent="0.2">
      <c r="A54" s="34"/>
      <c r="B54" s="3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64"/>
    </row>
    <row r="55" spans="1:37" x14ac:dyDescent="0.2">
      <c r="A55" s="13"/>
      <c r="B55" s="3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64"/>
    </row>
    <row r="56" spans="1:37" x14ac:dyDescent="0.2">
      <c r="A56" s="13"/>
      <c r="B56" s="3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64"/>
    </row>
    <row r="57" spans="1:37" x14ac:dyDescent="0.2">
      <c r="A57" s="13"/>
      <c r="B57" s="3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64"/>
    </row>
    <row r="58" spans="1:37" x14ac:dyDescent="0.2">
      <c r="A58" s="13"/>
      <c r="B58" s="3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64"/>
    </row>
    <row r="59" spans="1:37" x14ac:dyDescent="0.2">
      <c r="A59" s="13"/>
      <c r="B59" s="3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64"/>
    </row>
    <row r="60" spans="1:37" x14ac:dyDescent="0.2">
      <c r="A60" s="13"/>
      <c r="B60" s="3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64"/>
    </row>
    <row r="61" spans="1:37" x14ac:dyDescent="0.2">
      <c r="A61" s="13"/>
      <c r="B61" s="3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64"/>
    </row>
    <row r="62" spans="1:37" x14ac:dyDescent="0.2">
      <c r="AK62" s="63"/>
    </row>
    <row r="63" spans="1:37" x14ac:dyDescent="0.2">
      <c r="AK63" s="63"/>
    </row>
    <row r="64" spans="1:37" x14ac:dyDescent="0.2">
      <c r="AK64" s="63"/>
    </row>
    <row r="65" spans="37:37" x14ac:dyDescent="0.2">
      <c r="AK65" s="63"/>
    </row>
    <row r="66" spans="37:37" x14ac:dyDescent="0.2">
      <c r="AK66" s="63"/>
    </row>
    <row r="67" spans="37:37" x14ac:dyDescent="0.2">
      <c r="AK67" s="63"/>
    </row>
    <row r="68" spans="37:37" x14ac:dyDescent="0.2">
      <c r="AK68" s="63"/>
    </row>
    <row r="69" spans="37:37" x14ac:dyDescent="0.2">
      <c r="AK69" s="63"/>
    </row>
    <row r="70" spans="37:37" x14ac:dyDescent="0.2">
      <c r="AK70" s="63"/>
    </row>
    <row r="71" spans="37:37" x14ac:dyDescent="0.2">
      <c r="AK71" s="63"/>
    </row>
    <row r="72" spans="37:37" x14ac:dyDescent="0.2">
      <c r="AK72" s="63"/>
    </row>
    <row r="73" spans="37:37" x14ac:dyDescent="0.2">
      <c r="AK73" s="63"/>
    </row>
    <row r="74" spans="37:37" x14ac:dyDescent="0.2">
      <c r="AK74" s="63"/>
    </row>
    <row r="75" spans="37:37" x14ac:dyDescent="0.2">
      <c r="AK75" s="63"/>
    </row>
    <row r="76" spans="37:37" x14ac:dyDescent="0.2">
      <c r="AK76" s="63"/>
    </row>
    <row r="77" spans="37:37" x14ac:dyDescent="0.2">
      <c r="AK77" s="63"/>
    </row>
    <row r="78" spans="37:37" x14ac:dyDescent="0.2">
      <c r="AK78" s="63"/>
    </row>
    <row r="79" spans="37:37" x14ac:dyDescent="0.2">
      <c r="AK79" s="63"/>
    </row>
    <row r="80" spans="37:37" x14ac:dyDescent="0.2">
      <c r="AK80" s="63"/>
    </row>
    <row r="81" spans="1:37" hidden="1" x14ac:dyDescent="0.2">
      <c r="AK81" s="63"/>
    </row>
    <row r="82" spans="1:37" customFormat="1" hidden="1" x14ac:dyDescent="0.2">
      <c r="A82" s="130"/>
      <c r="B82" s="5"/>
      <c r="C82" s="5" t="s">
        <v>365</v>
      </c>
      <c r="D82" s="582">
        <f t="shared" ref="D82:AH82" si="16">IF(D4="",0,ABS(VLOOKUP(D3,VSA_Kalender,13,FALSE)&gt;0))</f>
        <v>1</v>
      </c>
      <c r="E82" s="582">
        <f t="shared" si="16"/>
        <v>1</v>
      </c>
      <c r="F82" s="582">
        <f t="shared" si="16"/>
        <v>1</v>
      </c>
      <c r="G82" s="582">
        <f t="shared" si="16"/>
        <v>1</v>
      </c>
      <c r="H82" s="582">
        <f t="shared" si="16"/>
        <v>1</v>
      </c>
      <c r="I82" s="582">
        <f t="shared" si="16"/>
        <v>1</v>
      </c>
      <c r="J82" s="582">
        <f t="shared" si="16"/>
        <v>1</v>
      </c>
      <c r="K82" s="582">
        <f t="shared" si="16"/>
        <v>1</v>
      </c>
      <c r="L82" s="582">
        <f t="shared" si="16"/>
        <v>1</v>
      </c>
      <c r="M82" s="582">
        <f t="shared" si="16"/>
        <v>1</v>
      </c>
      <c r="N82" s="582">
        <f t="shared" si="16"/>
        <v>1</v>
      </c>
      <c r="O82" s="582">
        <f t="shared" si="16"/>
        <v>1</v>
      </c>
      <c r="P82" s="582">
        <f t="shared" si="16"/>
        <v>1</v>
      </c>
      <c r="Q82" s="582">
        <f t="shared" si="16"/>
        <v>1</v>
      </c>
      <c r="R82" s="582">
        <f t="shared" si="16"/>
        <v>1</v>
      </c>
      <c r="S82" s="582">
        <f t="shared" si="16"/>
        <v>1</v>
      </c>
      <c r="T82" s="582">
        <f t="shared" si="16"/>
        <v>1</v>
      </c>
      <c r="U82" s="582">
        <f t="shared" si="16"/>
        <v>1</v>
      </c>
      <c r="V82" s="582">
        <f t="shared" si="16"/>
        <v>1</v>
      </c>
      <c r="W82" s="582">
        <f t="shared" si="16"/>
        <v>1</v>
      </c>
      <c r="X82" s="582">
        <f t="shared" si="16"/>
        <v>1</v>
      </c>
      <c r="Y82" s="582">
        <f t="shared" si="16"/>
        <v>1</v>
      </c>
      <c r="Z82" s="582">
        <f t="shared" si="16"/>
        <v>1</v>
      </c>
      <c r="AA82" s="582">
        <f t="shared" si="16"/>
        <v>1</v>
      </c>
      <c r="AB82" s="582">
        <f t="shared" si="16"/>
        <v>1</v>
      </c>
      <c r="AC82" s="582">
        <f t="shared" si="16"/>
        <v>1</v>
      </c>
      <c r="AD82" s="582">
        <f t="shared" si="16"/>
        <v>1</v>
      </c>
      <c r="AE82" s="582">
        <f t="shared" si="16"/>
        <v>1</v>
      </c>
      <c r="AF82" s="582">
        <f t="shared" si="16"/>
        <v>1</v>
      </c>
      <c r="AG82" s="582">
        <f t="shared" si="16"/>
        <v>1</v>
      </c>
      <c r="AH82" s="582">
        <f t="shared" si="16"/>
        <v>1</v>
      </c>
      <c r="AI82" s="1"/>
      <c r="AJ82" s="1"/>
      <c r="AK82" s="63"/>
    </row>
    <row r="83" spans="1:37" hidden="1" x14ac:dyDescent="0.2">
      <c r="C83" s="488" t="s">
        <v>366</v>
      </c>
      <c r="AK83" s="63"/>
    </row>
    <row r="84" spans="1:37" customFormat="1" hidden="1" x14ac:dyDescent="0.2">
      <c r="A84" s="130"/>
      <c r="B84" s="5"/>
      <c r="C84" s="740" t="s">
        <v>393</v>
      </c>
      <c r="D84" s="741">
        <f t="shared" ref="D84:AH84" si="17">IFERROR(VLOOKUP(D3,VSA_Kalender,21,FALSE),0)</f>
        <v>1</v>
      </c>
      <c r="E84" s="741">
        <f t="shared" si="17"/>
        <v>1</v>
      </c>
      <c r="F84" s="741">
        <f t="shared" si="17"/>
        <v>1</v>
      </c>
      <c r="G84" s="741">
        <f t="shared" si="17"/>
        <v>1</v>
      </c>
      <c r="H84" s="741">
        <f t="shared" si="17"/>
        <v>1</v>
      </c>
      <c r="I84" s="741">
        <f t="shared" si="17"/>
        <v>1</v>
      </c>
      <c r="J84" s="741">
        <f t="shared" si="17"/>
        <v>1</v>
      </c>
      <c r="K84" s="741">
        <f t="shared" si="17"/>
        <v>1</v>
      </c>
      <c r="L84" s="741">
        <f t="shared" si="17"/>
        <v>1</v>
      </c>
      <c r="M84" s="741">
        <f t="shared" si="17"/>
        <v>1</v>
      </c>
      <c r="N84" s="741">
        <f t="shared" si="17"/>
        <v>1</v>
      </c>
      <c r="O84" s="741">
        <f t="shared" si="17"/>
        <v>1</v>
      </c>
      <c r="P84" s="741">
        <f t="shared" si="17"/>
        <v>1</v>
      </c>
      <c r="Q84" s="741">
        <f t="shared" si="17"/>
        <v>1</v>
      </c>
      <c r="R84" s="741">
        <f t="shared" si="17"/>
        <v>1</v>
      </c>
      <c r="S84" s="741">
        <f t="shared" si="17"/>
        <v>1</v>
      </c>
      <c r="T84" s="741">
        <f t="shared" si="17"/>
        <v>1</v>
      </c>
      <c r="U84" s="741">
        <f t="shared" si="17"/>
        <v>1</v>
      </c>
      <c r="V84" s="741">
        <f t="shared" si="17"/>
        <v>1</v>
      </c>
      <c r="W84" s="741">
        <f t="shared" si="17"/>
        <v>1</v>
      </c>
      <c r="X84" s="741">
        <f t="shared" si="17"/>
        <v>1</v>
      </c>
      <c r="Y84" s="741">
        <f t="shared" si="17"/>
        <v>1</v>
      </c>
      <c r="Z84" s="741">
        <f t="shared" si="17"/>
        <v>1</v>
      </c>
      <c r="AA84" s="741">
        <f t="shared" si="17"/>
        <v>1</v>
      </c>
      <c r="AB84" s="741">
        <f t="shared" si="17"/>
        <v>1</v>
      </c>
      <c r="AC84" s="741">
        <f t="shared" si="17"/>
        <v>1</v>
      </c>
      <c r="AD84" s="741">
        <f t="shared" si="17"/>
        <v>1</v>
      </c>
      <c r="AE84" s="741">
        <f t="shared" si="17"/>
        <v>1</v>
      </c>
      <c r="AF84" s="741">
        <f t="shared" si="17"/>
        <v>1</v>
      </c>
      <c r="AG84" s="741">
        <f t="shared" si="17"/>
        <v>1</v>
      </c>
      <c r="AH84" s="741">
        <f t="shared" si="17"/>
        <v>1</v>
      </c>
      <c r="AI84" s="1"/>
      <c r="AJ84" s="1"/>
      <c r="AK84" s="63"/>
    </row>
    <row r="85" spans="1:37" hidden="1" x14ac:dyDescent="0.2">
      <c r="B85" s="446"/>
      <c r="C85" s="447" t="s">
        <v>307</v>
      </c>
      <c r="D85" s="448">
        <f t="shared" ref="D85:AH85" si="18">D4</f>
        <v>1</v>
      </c>
      <c r="E85" s="449">
        <f t="shared" si="18"/>
        <v>2</v>
      </c>
      <c r="F85" s="449">
        <f t="shared" si="18"/>
        <v>3</v>
      </c>
      <c r="G85" s="449">
        <f t="shared" si="18"/>
        <v>4</v>
      </c>
      <c r="H85" s="449">
        <f t="shared" si="18"/>
        <v>5</v>
      </c>
      <c r="I85" s="449">
        <f t="shared" si="18"/>
        <v>6</v>
      </c>
      <c r="J85" s="449">
        <f t="shared" si="18"/>
        <v>7</v>
      </c>
      <c r="K85" s="449">
        <f t="shared" si="18"/>
        <v>8</v>
      </c>
      <c r="L85" s="449">
        <f t="shared" si="18"/>
        <v>9</v>
      </c>
      <c r="M85" s="449">
        <f t="shared" si="18"/>
        <v>10</v>
      </c>
      <c r="N85" s="449">
        <f t="shared" si="18"/>
        <v>11</v>
      </c>
      <c r="O85" s="449">
        <f t="shared" si="18"/>
        <v>12</v>
      </c>
      <c r="P85" s="449">
        <f t="shared" si="18"/>
        <v>13</v>
      </c>
      <c r="Q85" s="449">
        <f t="shared" si="18"/>
        <v>14</v>
      </c>
      <c r="R85" s="449">
        <f t="shared" si="18"/>
        <v>15</v>
      </c>
      <c r="S85" s="449">
        <f t="shared" si="18"/>
        <v>16</v>
      </c>
      <c r="T85" s="449">
        <f t="shared" si="18"/>
        <v>17</v>
      </c>
      <c r="U85" s="449">
        <f t="shared" si="18"/>
        <v>18</v>
      </c>
      <c r="V85" s="449">
        <f t="shared" si="18"/>
        <v>19</v>
      </c>
      <c r="W85" s="449">
        <f t="shared" si="18"/>
        <v>20</v>
      </c>
      <c r="X85" s="449">
        <f t="shared" si="18"/>
        <v>21</v>
      </c>
      <c r="Y85" s="449">
        <f t="shared" si="18"/>
        <v>22</v>
      </c>
      <c r="Z85" s="449">
        <f t="shared" si="18"/>
        <v>23</v>
      </c>
      <c r="AA85" s="449">
        <f t="shared" si="18"/>
        <v>24</v>
      </c>
      <c r="AB85" s="449">
        <f t="shared" si="18"/>
        <v>25</v>
      </c>
      <c r="AC85" s="449">
        <f t="shared" si="18"/>
        <v>26</v>
      </c>
      <c r="AD85" s="449">
        <f t="shared" si="18"/>
        <v>27</v>
      </c>
      <c r="AE85" s="449">
        <f t="shared" si="18"/>
        <v>28</v>
      </c>
      <c r="AF85" s="449">
        <f t="shared" si="18"/>
        <v>29</v>
      </c>
      <c r="AG85" s="449">
        <f t="shared" si="18"/>
        <v>30</v>
      </c>
      <c r="AH85" s="450">
        <f t="shared" si="18"/>
        <v>31</v>
      </c>
      <c r="AK85" s="63"/>
    </row>
    <row r="86" spans="1:37" customFormat="1" hidden="1" x14ac:dyDescent="0.2">
      <c r="A86" s="130"/>
      <c r="B86" s="446"/>
      <c r="C86" s="447" t="s">
        <v>383</v>
      </c>
      <c r="D86" s="451">
        <f>IFERROR(ABS(WEEKDAY(D3,2)&lt;6),0)</f>
        <v>1</v>
      </c>
      <c r="E86" s="452">
        <f t="shared" ref="E86:AH86" si="19">IFERROR(ABS(WEEKDAY(E3,2)&lt;6),0)</f>
        <v>0</v>
      </c>
      <c r="F86" s="452">
        <f t="shared" si="19"/>
        <v>0</v>
      </c>
      <c r="G86" s="452">
        <f t="shared" si="19"/>
        <v>1</v>
      </c>
      <c r="H86" s="452">
        <f t="shared" si="19"/>
        <v>1</v>
      </c>
      <c r="I86" s="452">
        <f t="shared" si="19"/>
        <v>1</v>
      </c>
      <c r="J86" s="452">
        <f t="shared" si="19"/>
        <v>1</v>
      </c>
      <c r="K86" s="452">
        <f t="shared" si="19"/>
        <v>1</v>
      </c>
      <c r="L86" s="452">
        <f t="shared" si="19"/>
        <v>0</v>
      </c>
      <c r="M86" s="452">
        <f t="shared" si="19"/>
        <v>0</v>
      </c>
      <c r="N86" s="452">
        <f t="shared" si="19"/>
        <v>1</v>
      </c>
      <c r="O86" s="452">
        <f t="shared" si="19"/>
        <v>1</v>
      </c>
      <c r="P86" s="452">
        <f t="shared" si="19"/>
        <v>1</v>
      </c>
      <c r="Q86" s="452">
        <f t="shared" si="19"/>
        <v>1</v>
      </c>
      <c r="R86" s="452">
        <f t="shared" si="19"/>
        <v>1</v>
      </c>
      <c r="S86" s="452">
        <f t="shared" si="19"/>
        <v>0</v>
      </c>
      <c r="T86" s="452">
        <f t="shared" si="19"/>
        <v>0</v>
      </c>
      <c r="U86" s="452">
        <f t="shared" si="19"/>
        <v>1</v>
      </c>
      <c r="V86" s="452">
        <f t="shared" si="19"/>
        <v>1</v>
      </c>
      <c r="W86" s="452">
        <f t="shared" si="19"/>
        <v>1</v>
      </c>
      <c r="X86" s="452">
        <f t="shared" si="19"/>
        <v>1</v>
      </c>
      <c r="Y86" s="452">
        <f t="shared" si="19"/>
        <v>1</v>
      </c>
      <c r="Z86" s="452">
        <f t="shared" si="19"/>
        <v>0</v>
      </c>
      <c r="AA86" s="452">
        <f t="shared" si="19"/>
        <v>0</v>
      </c>
      <c r="AB86" s="452">
        <f t="shared" si="19"/>
        <v>1</v>
      </c>
      <c r="AC86" s="452">
        <f t="shared" si="19"/>
        <v>1</v>
      </c>
      <c r="AD86" s="452">
        <f t="shared" si="19"/>
        <v>1</v>
      </c>
      <c r="AE86" s="452">
        <f t="shared" si="19"/>
        <v>1</v>
      </c>
      <c r="AF86" s="452">
        <f t="shared" si="19"/>
        <v>1</v>
      </c>
      <c r="AG86" s="452">
        <f t="shared" si="19"/>
        <v>0</v>
      </c>
      <c r="AH86" s="453">
        <f t="shared" si="19"/>
        <v>0</v>
      </c>
      <c r="AI86" s="1"/>
      <c r="AJ86" s="1"/>
      <c r="AK86" s="63"/>
    </row>
    <row r="87" spans="1:37" hidden="1" x14ac:dyDescent="0.2">
      <c r="B87" s="454"/>
      <c r="C87" s="455" t="s">
        <v>308</v>
      </c>
      <c r="D87" s="456">
        <f>MAX(D100:D107,D98,D134)</f>
        <v>0</v>
      </c>
      <c r="E87" s="456">
        <f t="shared" ref="E87:AH87" si="20">MAX(E100:E107,E98,E134)</f>
        <v>0</v>
      </c>
      <c r="F87" s="456">
        <f t="shared" si="20"/>
        <v>0</v>
      </c>
      <c r="G87" s="456">
        <f t="shared" si="20"/>
        <v>0</v>
      </c>
      <c r="H87" s="456">
        <f t="shared" si="20"/>
        <v>0</v>
      </c>
      <c r="I87" s="456">
        <f t="shared" si="20"/>
        <v>0</v>
      </c>
      <c r="J87" s="456">
        <f t="shared" si="20"/>
        <v>0</v>
      </c>
      <c r="K87" s="456">
        <f t="shared" si="20"/>
        <v>0</v>
      </c>
      <c r="L87" s="456">
        <f t="shared" si="20"/>
        <v>0</v>
      </c>
      <c r="M87" s="456">
        <f t="shared" si="20"/>
        <v>0</v>
      </c>
      <c r="N87" s="456">
        <f t="shared" si="20"/>
        <v>0</v>
      </c>
      <c r="O87" s="456">
        <f t="shared" si="20"/>
        <v>0</v>
      </c>
      <c r="P87" s="456">
        <f t="shared" si="20"/>
        <v>0</v>
      </c>
      <c r="Q87" s="456">
        <f t="shared" si="20"/>
        <v>0</v>
      </c>
      <c r="R87" s="456">
        <f t="shared" si="20"/>
        <v>0</v>
      </c>
      <c r="S87" s="456">
        <f t="shared" si="20"/>
        <v>0</v>
      </c>
      <c r="T87" s="456">
        <f t="shared" si="20"/>
        <v>0</v>
      </c>
      <c r="U87" s="456">
        <f t="shared" si="20"/>
        <v>0</v>
      </c>
      <c r="V87" s="456">
        <f t="shared" si="20"/>
        <v>0</v>
      </c>
      <c r="W87" s="456">
        <f t="shared" si="20"/>
        <v>0</v>
      </c>
      <c r="X87" s="456">
        <f t="shared" si="20"/>
        <v>0</v>
      </c>
      <c r="Y87" s="456">
        <f t="shared" si="20"/>
        <v>0</v>
      </c>
      <c r="Z87" s="456">
        <f t="shared" si="20"/>
        <v>0</v>
      </c>
      <c r="AA87" s="456">
        <f t="shared" si="20"/>
        <v>0</v>
      </c>
      <c r="AB87" s="456">
        <f t="shared" si="20"/>
        <v>0</v>
      </c>
      <c r="AC87" s="456">
        <f t="shared" si="20"/>
        <v>0</v>
      </c>
      <c r="AD87" s="456">
        <f t="shared" si="20"/>
        <v>0</v>
      </c>
      <c r="AE87" s="456">
        <f t="shared" si="20"/>
        <v>0</v>
      </c>
      <c r="AF87" s="456">
        <f t="shared" si="20"/>
        <v>0</v>
      </c>
      <c r="AG87" s="456">
        <f t="shared" si="20"/>
        <v>0</v>
      </c>
      <c r="AH87" s="456">
        <f t="shared" si="20"/>
        <v>0</v>
      </c>
      <c r="AK87" s="63"/>
    </row>
    <row r="88" spans="1:37" hidden="1" x14ac:dyDescent="0.2">
      <c r="B88" s="446"/>
      <c r="C88" s="447" t="s">
        <v>309</v>
      </c>
      <c r="D88" s="448">
        <f>IF(D87=0,1,0)</f>
        <v>1</v>
      </c>
      <c r="E88" s="449">
        <f t="shared" ref="E88:AH88" si="21">IF(E87=0,1,0)</f>
        <v>1</v>
      </c>
      <c r="F88" s="449">
        <f t="shared" si="21"/>
        <v>1</v>
      </c>
      <c r="G88" s="449">
        <f t="shared" si="21"/>
        <v>1</v>
      </c>
      <c r="H88" s="449">
        <f t="shared" si="21"/>
        <v>1</v>
      </c>
      <c r="I88" s="449">
        <f t="shared" si="21"/>
        <v>1</v>
      </c>
      <c r="J88" s="449">
        <f t="shared" si="21"/>
        <v>1</v>
      </c>
      <c r="K88" s="449">
        <f t="shared" si="21"/>
        <v>1</v>
      </c>
      <c r="L88" s="449">
        <f t="shared" si="21"/>
        <v>1</v>
      </c>
      <c r="M88" s="449">
        <f t="shared" si="21"/>
        <v>1</v>
      </c>
      <c r="N88" s="449">
        <f t="shared" si="21"/>
        <v>1</v>
      </c>
      <c r="O88" s="449">
        <f t="shared" si="21"/>
        <v>1</v>
      </c>
      <c r="P88" s="449">
        <f t="shared" si="21"/>
        <v>1</v>
      </c>
      <c r="Q88" s="449">
        <f t="shared" si="21"/>
        <v>1</v>
      </c>
      <c r="R88" s="449">
        <f t="shared" si="21"/>
        <v>1</v>
      </c>
      <c r="S88" s="449">
        <f t="shared" si="21"/>
        <v>1</v>
      </c>
      <c r="T88" s="449">
        <f t="shared" si="21"/>
        <v>1</v>
      </c>
      <c r="U88" s="449">
        <f t="shared" si="21"/>
        <v>1</v>
      </c>
      <c r="V88" s="449">
        <f t="shared" si="21"/>
        <v>1</v>
      </c>
      <c r="W88" s="449">
        <f t="shared" si="21"/>
        <v>1</v>
      </c>
      <c r="X88" s="449">
        <f t="shared" si="21"/>
        <v>1</v>
      </c>
      <c r="Y88" s="449">
        <f t="shared" si="21"/>
        <v>1</v>
      </c>
      <c r="Z88" s="449">
        <f t="shared" si="21"/>
        <v>1</v>
      </c>
      <c r="AA88" s="449">
        <f t="shared" si="21"/>
        <v>1</v>
      </c>
      <c r="AB88" s="449">
        <f t="shared" si="21"/>
        <v>1</v>
      </c>
      <c r="AC88" s="449">
        <f t="shared" si="21"/>
        <v>1</v>
      </c>
      <c r="AD88" s="449">
        <f t="shared" si="21"/>
        <v>1</v>
      </c>
      <c r="AE88" s="449">
        <f t="shared" si="21"/>
        <v>1</v>
      </c>
      <c r="AF88" s="449">
        <f t="shared" si="21"/>
        <v>1</v>
      </c>
      <c r="AG88" s="449">
        <f t="shared" si="21"/>
        <v>1</v>
      </c>
      <c r="AH88" s="450">
        <f t="shared" si="21"/>
        <v>1</v>
      </c>
      <c r="AK88" s="63"/>
    </row>
    <row r="89" spans="1:37" hidden="1" x14ac:dyDescent="0.2">
      <c r="D89"/>
      <c r="E89"/>
      <c r="F89"/>
      <c r="G89"/>
      <c r="H89"/>
      <c r="I89"/>
      <c r="J89"/>
      <c r="K89"/>
      <c r="L89"/>
      <c r="M89"/>
      <c r="N89"/>
      <c r="O89"/>
      <c r="P89"/>
      <c r="Q89"/>
      <c r="R89"/>
      <c r="S89"/>
      <c r="T89"/>
      <c r="U89"/>
      <c r="V89"/>
      <c r="W89"/>
      <c r="X89"/>
      <c r="Y89"/>
      <c r="Z89"/>
      <c r="AA89"/>
      <c r="AB89"/>
      <c r="AC89"/>
      <c r="AD89"/>
      <c r="AE89"/>
      <c r="AF89"/>
      <c r="AG89"/>
      <c r="AH89"/>
      <c r="AK89" s="63"/>
    </row>
    <row r="90" spans="1:37" hidden="1" x14ac:dyDescent="0.2">
      <c r="B90" s="457"/>
      <c r="C90" s="399" t="s">
        <v>310</v>
      </c>
      <c r="D90" s="458">
        <f t="shared" ref="D90:AH90" si="22">IF(AND(D6-D5=0,COUNTA(D7:D12)&gt;0),1,0)</f>
        <v>0</v>
      </c>
      <c r="E90" s="458">
        <f t="shared" si="22"/>
        <v>0</v>
      </c>
      <c r="F90" s="458">
        <f t="shared" si="22"/>
        <v>0</v>
      </c>
      <c r="G90" s="458">
        <f t="shared" si="22"/>
        <v>0</v>
      </c>
      <c r="H90" s="458">
        <f t="shared" si="22"/>
        <v>0</v>
      </c>
      <c r="I90" s="458">
        <f t="shared" si="22"/>
        <v>0</v>
      </c>
      <c r="J90" s="458">
        <f t="shared" si="22"/>
        <v>0</v>
      </c>
      <c r="K90" s="458">
        <f t="shared" si="22"/>
        <v>0</v>
      </c>
      <c r="L90" s="458">
        <f t="shared" si="22"/>
        <v>0</v>
      </c>
      <c r="M90" s="458">
        <f t="shared" si="22"/>
        <v>0</v>
      </c>
      <c r="N90" s="458">
        <f t="shared" si="22"/>
        <v>0</v>
      </c>
      <c r="O90" s="458">
        <f t="shared" si="22"/>
        <v>0</v>
      </c>
      <c r="P90" s="458">
        <f t="shared" si="22"/>
        <v>0</v>
      </c>
      <c r="Q90" s="458">
        <f t="shared" si="22"/>
        <v>0</v>
      </c>
      <c r="R90" s="458">
        <f t="shared" si="22"/>
        <v>0</v>
      </c>
      <c r="S90" s="458">
        <f t="shared" si="22"/>
        <v>0</v>
      </c>
      <c r="T90" s="458">
        <f t="shared" si="22"/>
        <v>0</v>
      </c>
      <c r="U90" s="458">
        <f t="shared" si="22"/>
        <v>0</v>
      </c>
      <c r="V90" s="458">
        <f t="shared" si="22"/>
        <v>0</v>
      </c>
      <c r="W90" s="458">
        <f t="shared" si="22"/>
        <v>0</v>
      </c>
      <c r="X90" s="458">
        <f t="shared" si="22"/>
        <v>0</v>
      </c>
      <c r="Y90" s="458">
        <f t="shared" si="22"/>
        <v>0</v>
      </c>
      <c r="Z90" s="458">
        <f t="shared" si="22"/>
        <v>0</v>
      </c>
      <c r="AA90" s="458">
        <f t="shared" si="22"/>
        <v>0</v>
      </c>
      <c r="AB90" s="458">
        <f t="shared" si="22"/>
        <v>0</v>
      </c>
      <c r="AC90" s="458">
        <f t="shared" si="22"/>
        <v>0</v>
      </c>
      <c r="AD90" s="458">
        <f t="shared" si="22"/>
        <v>0</v>
      </c>
      <c r="AE90" s="458">
        <f t="shared" si="22"/>
        <v>0</v>
      </c>
      <c r="AF90" s="458">
        <f t="shared" si="22"/>
        <v>0</v>
      </c>
      <c r="AG90" s="458">
        <f t="shared" si="22"/>
        <v>0</v>
      </c>
      <c r="AH90" s="458">
        <f t="shared" si="22"/>
        <v>0</v>
      </c>
      <c r="AK90" s="63"/>
    </row>
    <row r="91" spans="1:37" hidden="1" x14ac:dyDescent="0.2">
      <c r="B91" s="459" t="s">
        <v>304</v>
      </c>
      <c r="C91" s="399" t="s">
        <v>311</v>
      </c>
      <c r="D91" s="458">
        <f t="shared" ref="D91:AH91" si="23">D90</f>
        <v>0</v>
      </c>
      <c r="E91" s="458">
        <f t="shared" si="23"/>
        <v>0</v>
      </c>
      <c r="F91" s="458">
        <f t="shared" si="23"/>
        <v>0</v>
      </c>
      <c r="G91" s="458">
        <f t="shared" si="23"/>
        <v>0</v>
      </c>
      <c r="H91" s="458">
        <f t="shared" si="23"/>
        <v>0</v>
      </c>
      <c r="I91" s="458">
        <f t="shared" si="23"/>
        <v>0</v>
      </c>
      <c r="J91" s="458">
        <f t="shared" si="23"/>
        <v>0</v>
      </c>
      <c r="K91" s="458">
        <f t="shared" si="23"/>
        <v>0</v>
      </c>
      <c r="L91" s="458">
        <f t="shared" si="23"/>
        <v>0</v>
      </c>
      <c r="M91" s="458">
        <f t="shared" si="23"/>
        <v>0</v>
      </c>
      <c r="N91" s="458">
        <f t="shared" si="23"/>
        <v>0</v>
      </c>
      <c r="O91" s="458">
        <f t="shared" si="23"/>
        <v>0</v>
      </c>
      <c r="P91" s="458">
        <f t="shared" si="23"/>
        <v>0</v>
      </c>
      <c r="Q91" s="458">
        <f t="shared" si="23"/>
        <v>0</v>
      </c>
      <c r="R91" s="458">
        <f t="shared" si="23"/>
        <v>0</v>
      </c>
      <c r="S91" s="458">
        <f t="shared" si="23"/>
        <v>0</v>
      </c>
      <c r="T91" s="458">
        <f t="shared" si="23"/>
        <v>0</v>
      </c>
      <c r="U91" s="458">
        <f t="shared" si="23"/>
        <v>0</v>
      </c>
      <c r="V91" s="458">
        <f t="shared" si="23"/>
        <v>0</v>
      </c>
      <c r="W91" s="458">
        <f t="shared" si="23"/>
        <v>0</v>
      </c>
      <c r="X91" s="458">
        <f t="shared" si="23"/>
        <v>0</v>
      </c>
      <c r="Y91" s="458">
        <f t="shared" si="23"/>
        <v>0</v>
      </c>
      <c r="Z91" s="458">
        <f t="shared" si="23"/>
        <v>0</v>
      </c>
      <c r="AA91" s="458">
        <f t="shared" si="23"/>
        <v>0</v>
      </c>
      <c r="AB91" s="458">
        <f t="shared" si="23"/>
        <v>0</v>
      </c>
      <c r="AC91" s="458">
        <f t="shared" si="23"/>
        <v>0</v>
      </c>
      <c r="AD91" s="458">
        <f t="shared" si="23"/>
        <v>0</v>
      </c>
      <c r="AE91" s="458">
        <f t="shared" si="23"/>
        <v>0</v>
      </c>
      <c r="AF91" s="458">
        <f t="shared" si="23"/>
        <v>0</v>
      </c>
      <c r="AG91" s="458">
        <f t="shared" si="23"/>
        <v>0</v>
      </c>
      <c r="AH91" s="458">
        <f t="shared" si="23"/>
        <v>0</v>
      </c>
      <c r="AK91" s="63"/>
    </row>
    <row r="92" spans="1:37" hidden="1" x14ac:dyDescent="0.2">
      <c r="B92" s="457"/>
      <c r="C92" s="399" t="s">
        <v>312</v>
      </c>
      <c r="D92" s="458">
        <f t="shared" ref="D92:AH92" si="24">IF(AND(D8-D7=0,COUNTA(D9:D12)&gt;0),1,0)</f>
        <v>0</v>
      </c>
      <c r="E92" s="458">
        <f t="shared" si="24"/>
        <v>0</v>
      </c>
      <c r="F92" s="458">
        <f t="shared" si="24"/>
        <v>0</v>
      </c>
      <c r="G92" s="458">
        <f t="shared" si="24"/>
        <v>0</v>
      </c>
      <c r="H92" s="458">
        <f t="shared" si="24"/>
        <v>0</v>
      </c>
      <c r="I92" s="458">
        <f t="shared" si="24"/>
        <v>0</v>
      </c>
      <c r="J92" s="458">
        <f t="shared" si="24"/>
        <v>0</v>
      </c>
      <c r="K92" s="458">
        <f t="shared" si="24"/>
        <v>0</v>
      </c>
      <c r="L92" s="458">
        <f t="shared" si="24"/>
        <v>0</v>
      </c>
      <c r="M92" s="458">
        <f t="shared" si="24"/>
        <v>0</v>
      </c>
      <c r="N92" s="458">
        <f t="shared" si="24"/>
        <v>0</v>
      </c>
      <c r="O92" s="458">
        <f t="shared" si="24"/>
        <v>0</v>
      </c>
      <c r="P92" s="458">
        <f t="shared" si="24"/>
        <v>0</v>
      </c>
      <c r="Q92" s="458">
        <f t="shared" si="24"/>
        <v>0</v>
      </c>
      <c r="R92" s="458">
        <f t="shared" si="24"/>
        <v>0</v>
      </c>
      <c r="S92" s="458">
        <f t="shared" si="24"/>
        <v>0</v>
      </c>
      <c r="T92" s="458">
        <f t="shared" si="24"/>
        <v>0</v>
      </c>
      <c r="U92" s="458">
        <f t="shared" si="24"/>
        <v>0</v>
      </c>
      <c r="V92" s="458">
        <f t="shared" si="24"/>
        <v>0</v>
      </c>
      <c r="W92" s="458">
        <f t="shared" si="24"/>
        <v>0</v>
      </c>
      <c r="X92" s="458">
        <f t="shared" si="24"/>
        <v>0</v>
      </c>
      <c r="Y92" s="458">
        <f t="shared" si="24"/>
        <v>0</v>
      </c>
      <c r="Z92" s="458">
        <f t="shared" si="24"/>
        <v>0</v>
      </c>
      <c r="AA92" s="458">
        <f t="shared" si="24"/>
        <v>0</v>
      </c>
      <c r="AB92" s="458">
        <f t="shared" si="24"/>
        <v>0</v>
      </c>
      <c r="AC92" s="458">
        <f t="shared" si="24"/>
        <v>0</v>
      </c>
      <c r="AD92" s="458">
        <f t="shared" si="24"/>
        <v>0</v>
      </c>
      <c r="AE92" s="458">
        <f t="shared" si="24"/>
        <v>0</v>
      </c>
      <c r="AF92" s="458">
        <f t="shared" si="24"/>
        <v>0</v>
      </c>
      <c r="AG92" s="458">
        <f t="shared" si="24"/>
        <v>0</v>
      </c>
      <c r="AH92" s="458">
        <f t="shared" si="24"/>
        <v>0</v>
      </c>
      <c r="AK92" s="63"/>
    </row>
    <row r="93" spans="1:37" hidden="1" x14ac:dyDescent="0.2">
      <c r="B93" s="457"/>
      <c r="C93" s="399" t="s">
        <v>311</v>
      </c>
      <c r="D93" s="458">
        <f t="shared" ref="D93:AH93" si="25">D92</f>
        <v>0</v>
      </c>
      <c r="E93" s="458">
        <f t="shared" si="25"/>
        <v>0</v>
      </c>
      <c r="F93" s="458">
        <f t="shared" si="25"/>
        <v>0</v>
      </c>
      <c r="G93" s="458">
        <f t="shared" si="25"/>
        <v>0</v>
      </c>
      <c r="H93" s="458">
        <f t="shared" si="25"/>
        <v>0</v>
      </c>
      <c r="I93" s="458">
        <f t="shared" si="25"/>
        <v>0</v>
      </c>
      <c r="J93" s="458">
        <f t="shared" si="25"/>
        <v>0</v>
      </c>
      <c r="K93" s="458">
        <f t="shared" si="25"/>
        <v>0</v>
      </c>
      <c r="L93" s="458">
        <f t="shared" si="25"/>
        <v>0</v>
      </c>
      <c r="M93" s="458">
        <f t="shared" si="25"/>
        <v>0</v>
      </c>
      <c r="N93" s="458">
        <f t="shared" si="25"/>
        <v>0</v>
      </c>
      <c r="O93" s="458">
        <f t="shared" si="25"/>
        <v>0</v>
      </c>
      <c r="P93" s="458">
        <f t="shared" si="25"/>
        <v>0</v>
      </c>
      <c r="Q93" s="458">
        <f t="shared" si="25"/>
        <v>0</v>
      </c>
      <c r="R93" s="458">
        <f t="shared" si="25"/>
        <v>0</v>
      </c>
      <c r="S93" s="458">
        <f t="shared" si="25"/>
        <v>0</v>
      </c>
      <c r="T93" s="458">
        <f t="shared" si="25"/>
        <v>0</v>
      </c>
      <c r="U93" s="458">
        <f t="shared" si="25"/>
        <v>0</v>
      </c>
      <c r="V93" s="458">
        <f t="shared" si="25"/>
        <v>0</v>
      </c>
      <c r="W93" s="458">
        <f t="shared" si="25"/>
        <v>0</v>
      </c>
      <c r="X93" s="458">
        <f t="shared" si="25"/>
        <v>0</v>
      </c>
      <c r="Y93" s="458">
        <f t="shared" si="25"/>
        <v>0</v>
      </c>
      <c r="Z93" s="458">
        <f t="shared" si="25"/>
        <v>0</v>
      </c>
      <c r="AA93" s="458">
        <f t="shared" si="25"/>
        <v>0</v>
      </c>
      <c r="AB93" s="458">
        <f t="shared" si="25"/>
        <v>0</v>
      </c>
      <c r="AC93" s="458">
        <f t="shared" si="25"/>
        <v>0</v>
      </c>
      <c r="AD93" s="458">
        <f t="shared" si="25"/>
        <v>0</v>
      </c>
      <c r="AE93" s="458">
        <f t="shared" si="25"/>
        <v>0</v>
      </c>
      <c r="AF93" s="458">
        <f t="shared" si="25"/>
        <v>0</v>
      </c>
      <c r="AG93" s="458">
        <f t="shared" si="25"/>
        <v>0</v>
      </c>
      <c r="AH93" s="458">
        <f t="shared" si="25"/>
        <v>0</v>
      </c>
      <c r="AK93" s="63"/>
    </row>
    <row r="94" spans="1:37" hidden="1" x14ac:dyDescent="0.2">
      <c r="B94" s="457"/>
      <c r="C94" s="399" t="s">
        <v>313</v>
      </c>
      <c r="D94" s="458">
        <f t="shared" ref="D94:AH94" si="26">IF(AND(D10-D9=0,COUNTA(D11:D12)&gt;0),1,0)</f>
        <v>0</v>
      </c>
      <c r="E94" s="458">
        <f t="shared" si="26"/>
        <v>0</v>
      </c>
      <c r="F94" s="458">
        <f t="shared" si="26"/>
        <v>0</v>
      </c>
      <c r="G94" s="458">
        <f t="shared" si="26"/>
        <v>0</v>
      </c>
      <c r="H94" s="458">
        <f t="shared" si="26"/>
        <v>0</v>
      </c>
      <c r="I94" s="458">
        <f t="shared" si="26"/>
        <v>0</v>
      </c>
      <c r="J94" s="458">
        <f t="shared" si="26"/>
        <v>0</v>
      </c>
      <c r="K94" s="458">
        <f t="shared" si="26"/>
        <v>0</v>
      </c>
      <c r="L94" s="458">
        <f t="shared" si="26"/>
        <v>0</v>
      </c>
      <c r="M94" s="458">
        <f t="shared" si="26"/>
        <v>0</v>
      </c>
      <c r="N94" s="458">
        <f t="shared" si="26"/>
        <v>0</v>
      </c>
      <c r="O94" s="458">
        <f t="shared" si="26"/>
        <v>0</v>
      </c>
      <c r="P94" s="458">
        <f t="shared" si="26"/>
        <v>0</v>
      </c>
      <c r="Q94" s="458">
        <f t="shared" si="26"/>
        <v>0</v>
      </c>
      <c r="R94" s="458">
        <f t="shared" si="26"/>
        <v>0</v>
      </c>
      <c r="S94" s="458">
        <f t="shared" si="26"/>
        <v>0</v>
      </c>
      <c r="T94" s="458">
        <f t="shared" si="26"/>
        <v>0</v>
      </c>
      <c r="U94" s="458">
        <f t="shared" si="26"/>
        <v>0</v>
      </c>
      <c r="V94" s="458">
        <f t="shared" si="26"/>
        <v>0</v>
      </c>
      <c r="W94" s="458">
        <f t="shared" si="26"/>
        <v>0</v>
      </c>
      <c r="X94" s="458">
        <f t="shared" si="26"/>
        <v>0</v>
      </c>
      <c r="Y94" s="458">
        <f t="shared" si="26"/>
        <v>0</v>
      </c>
      <c r="Z94" s="458">
        <f t="shared" si="26"/>
        <v>0</v>
      </c>
      <c r="AA94" s="458">
        <f t="shared" si="26"/>
        <v>0</v>
      </c>
      <c r="AB94" s="458">
        <f t="shared" si="26"/>
        <v>0</v>
      </c>
      <c r="AC94" s="458">
        <f t="shared" si="26"/>
        <v>0</v>
      </c>
      <c r="AD94" s="458">
        <f t="shared" si="26"/>
        <v>0</v>
      </c>
      <c r="AE94" s="458">
        <f t="shared" si="26"/>
        <v>0</v>
      </c>
      <c r="AF94" s="458">
        <f t="shared" si="26"/>
        <v>0</v>
      </c>
      <c r="AG94" s="458">
        <f t="shared" si="26"/>
        <v>0</v>
      </c>
      <c r="AH94" s="458">
        <f t="shared" si="26"/>
        <v>0</v>
      </c>
      <c r="AK94" s="63"/>
    </row>
    <row r="95" spans="1:37" customFormat="1" hidden="1" x14ac:dyDescent="0.2">
      <c r="A95" s="130"/>
      <c r="B95" s="457"/>
      <c r="C95" s="399" t="s">
        <v>311</v>
      </c>
      <c r="D95" s="458">
        <f t="shared" ref="D95:AH95" si="27">D94</f>
        <v>0</v>
      </c>
      <c r="E95" s="458">
        <f t="shared" si="27"/>
        <v>0</v>
      </c>
      <c r="F95" s="458">
        <f t="shared" si="27"/>
        <v>0</v>
      </c>
      <c r="G95" s="458">
        <f t="shared" si="27"/>
        <v>0</v>
      </c>
      <c r="H95" s="458">
        <f t="shared" si="27"/>
        <v>0</v>
      </c>
      <c r="I95" s="458">
        <f t="shared" si="27"/>
        <v>0</v>
      </c>
      <c r="J95" s="458">
        <f t="shared" si="27"/>
        <v>0</v>
      </c>
      <c r="K95" s="458">
        <f t="shared" si="27"/>
        <v>0</v>
      </c>
      <c r="L95" s="458">
        <f t="shared" si="27"/>
        <v>0</v>
      </c>
      <c r="M95" s="458">
        <f t="shared" si="27"/>
        <v>0</v>
      </c>
      <c r="N95" s="458">
        <f t="shared" si="27"/>
        <v>0</v>
      </c>
      <c r="O95" s="458">
        <f t="shared" si="27"/>
        <v>0</v>
      </c>
      <c r="P95" s="458">
        <f t="shared" si="27"/>
        <v>0</v>
      </c>
      <c r="Q95" s="458">
        <f t="shared" si="27"/>
        <v>0</v>
      </c>
      <c r="R95" s="458">
        <f t="shared" si="27"/>
        <v>0</v>
      </c>
      <c r="S95" s="458">
        <f t="shared" si="27"/>
        <v>0</v>
      </c>
      <c r="T95" s="458">
        <f t="shared" si="27"/>
        <v>0</v>
      </c>
      <c r="U95" s="458">
        <f t="shared" si="27"/>
        <v>0</v>
      </c>
      <c r="V95" s="458">
        <f t="shared" si="27"/>
        <v>0</v>
      </c>
      <c r="W95" s="458">
        <f t="shared" si="27"/>
        <v>0</v>
      </c>
      <c r="X95" s="458">
        <f t="shared" si="27"/>
        <v>0</v>
      </c>
      <c r="Y95" s="458">
        <f t="shared" si="27"/>
        <v>0</v>
      </c>
      <c r="Z95" s="458">
        <f t="shared" si="27"/>
        <v>0</v>
      </c>
      <c r="AA95" s="458">
        <f t="shared" si="27"/>
        <v>0</v>
      </c>
      <c r="AB95" s="458">
        <f t="shared" si="27"/>
        <v>0</v>
      </c>
      <c r="AC95" s="458">
        <f t="shared" si="27"/>
        <v>0</v>
      </c>
      <c r="AD95" s="458">
        <f t="shared" si="27"/>
        <v>0</v>
      </c>
      <c r="AE95" s="458">
        <f t="shared" si="27"/>
        <v>0</v>
      </c>
      <c r="AF95" s="458">
        <f t="shared" si="27"/>
        <v>0</v>
      </c>
      <c r="AG95" s="458">
        <f t="shared" si="27"/>
        <v>0</v>
      </c>
      <c r="AH95" s="458">
        <f t="shared" si="27"/>
        <v>0</v>
      </c>
      <c r="AI95" s="1"/>
      <c r="AJ95" s="1"/>
      <c r="AK95" s="63"/>
    </row>
    <row r="96" spans="1:37" customFormat="1" hidden="1" x14ac:dyDescent="0.2">
      <c r="A96" s="130"/>
      <c r="B96" s="457"/>
      <c r="C96" s="399" t="s">
        <v>314</v>
      </c>
      <c r="D96" s="460"/>
      <c r="E96" s="460"/>
      <c r="F96" s="460"/>
      <c r="G96" s="460"/>
      <c r="H96" s="460"/>
      <c r="I96" s="460"/>
      <c r="J96" s="460"/>
      <c r="K96" s="460"/>
      <c r="L96" s="460"/>
      <c r="M96" s="460"/>
      <c r="N96" s="460"/>
      <c r="O96" s="460"/>
      <c r="P96" s="460"/>
      <c r="Q96" s="460"/>
      <c r="R96" s="460"/>
      <c r="S96" s="460"/>
      <c r="T96" s="460"/>
      <c r="U96" s="460"/>
      <c r="V96" s="460"/>
      <c r="W96" s="460"/>
      <c r="X96" s="460"/>
      <c r="Y96" s="460"/>
      <c r="Z96" s="460"/>
      <c r="AA96" s="460"/>
      <c r="AB96" s="460"/>
      <c r="AC96" s="460"/>
      <c r="AD96" s="460"/>
      <c r="AE96" s="460"/>
      <c r="AF96" s="460"/>
      <c r="AG96" s="460"/>
      <c r="AH96" s="460"/>
      <c r="AI96" s="1"/>
      <c r="AJ96" s="1"/>
      <c r="AK96" s="63"/>
    </row>
    <row r="97" spans="1:37" customFormat="1" hidden="1" x14ac:dyDescent="0.2">
      <c r="A97" s="130"/>
      <c r="B97" s="457"/>
      <c r="C97" s="399" t="s">
        <v>314</v>
      </c>
      <c r="D97" s="461"/>
      <c r="E97" s="461"/>
      <c r="F97" s="461"/>
      <c r="G97" s="461"/>
      <c r="H97" s="461"/>
      <c r="I97" s="461"/>
      <c r="J97" s="461"/>
      <c r="K97" s="461"/>
      <c r="L97" s="461"/>
      <c r="M97" s="461"/>
      <c r="N97" s="461"/>
      <c r="O97" s="461"/>
      <c r="P97" s="461"/>
      <c r="Q97" s="461"/>
      <c r="R97" s="461"/>
      <c r="S97" s="461"/>
      <c r="T97" s="461"/>
      <c r="U97" s="461"/>
      <c r="V97" s="461"/>
      <c r="W97" s="461"/>
      <c r="X97" s="461"/>
      <c r="Y97" s="461"/>
      <c r="Z97" s="461"/>
      <c r="AA97" s="461"/>
      <c r="AB97" s="461"/>
      <c r="AC97" s="461"/>
      <c r="AD97" s="461"/>
      <c r="AE97" s="461"/>
      <c r="AF97" s="461"/>
      <c r="AG97" s="461"/>
      <c r="AH97" s="461"/>
      <c r="AI97" s="1"/>
      <c r="AJ97" s="1"/>
      <c r="AK97" s="63"/>
    </row>
    <row r="98" spans="1:37" customFormat="1" hidden="1" x14ac:dyDescent="0.2">
      <c r="A98" s="130"/>
      <c r="B98" s="457"/>
      <c r="C98" s="462" t="s">
        <v>315</v>
      </c>
      <c r="D98" s="463">
        <f t="shared" ref="D98:AH98" si="28">MAX(D90:D95)</f>
        <v>0</v>
      </c>
      <c r="E98" s="463">
        <f t="shared" si="28"/>
        <v>0</v>
      </c>
      <c r="F98" s="463">
        <f t="shared" si="28"/>
        <v>0</v>
      </c>
      <c r="G98" s="463">
        <f t="shared" si="28"/>
        <v>0</v>
      </c>
      <c r="H98" s="463">
        <f t="shared" si="28"/>
        <v>0</v>
      </c>
      <c r="I98" s="463">
        <f t="shared" si="28"/>
        <v>0</v>
      </c>
      <c r="J98" s="463">
        <f t="shared" si="28"/>
        <v>0</v>
      </c>
      <c r="K98" s="463">
        <f t="shared" si="28"/>
        <v>0</v>
      </c>
      <c r="L98" s="463">
        <f t="shared" si="28"/>
        <v>0</v>
      </c>
      <c r="M98" s="463">
        <f t="shared" si="28"/>
        <v>0</v>
      </c>
      <c r="N98" s="463">
        <f t="shared" si="28"/>
        <v>0</v>
      </c>
      <c r="O98" s="463">
        <f t="shared" si="28"/>
        <v>0</v>
      </c>
      <c r="P98" s="463">
        <f t="shared" si="28"/>
        <v>0</v>
      </c>
      <c r="Q98" s="463">
        <f t="shared" si="28"/>
        <v>0</v>
      </c>
      <c r="R98" s="463">
        <f t="shared" si="28"/>
        <v>0</v>
      </c>
      <c r="S98" s="463">
        <f t="shared" si="28"/>
        <v>0</v>
      </c>
      <c r="T98" s="463">
        <f t="shared" si="28"/>
        <v>0</v>
      </c>
      <c r="U98" s="463">
        <f t="shared" si="28"/>
        <v>0</v>
      </c>
      <c r="V98" s="463">
        <f t="shared" si="28"/>
        <v>0</v>
      </c>
      <c r="W98" s="463">
        <f t="shared" si="28"/>
        <v>0</v>
      </c>
      <c r="X98" s="463">
        <f t="shared" si="28"/>
        <v>0</v>
      </c>
      <c r="Y98" s="463">
        <f t="shared" si="28"/>
        <v>0</v>
      </c>
      <c r="Z98" s="463">
        <f t="shared" si="28"/>
        <v>0</v>
      </c>
      <c r="AA98" s="463">
        <f t="shared" si="28"/>
        <v>0</v>
      </c>
      <c r="AB98" s="463">
        <f t="shared" si="28"/>
        <v>0</v>
      </c>
      <c r="AC98" s="463">
        <f t="shared" si="28"/>
        <v>0</v>
      </c>
      <c r="AD98" s="463">
        <f t="shared" si="28"/>
        <v>0</v>
      </c>
      <c r="AE98" s="463">
        <f t="shared" si="28"/>
        <v>0</v>
      </c>
      <c r="AF98" s="463">
        <f t="shared" si="28"/>
        <v>0</v>
      </c>
      <c r="AG98" s="463">
        <f t="shared" si="28"/>
        <v>0</v>
      </c>
      <c r="AH98" s="463">
        <f t="shared" si="28"/>
        <v>0</v>
      </c>
      <c r="AI98" s="1"/>
      <c r="AJ98" s="1"/>
      <c r="AK98" s="63"/>
    </row>
    <row r="99" spans="1:37" customFormat="1" hidden="1" x14ac:dyDescent="0.2">
      <c r="A99" s="130"/>
      <c r="B99" s="457"/>
      <c r="C99" s="464"/>
      <c r="D99" s="465"/>
      <c r="E99" s="465"/>
      <c r="F99" s="465"/>
      <c r="G99" s="465"/>
      <c r="H99" s="465"/>
      <c r="I99" s="465"/>
      <c r="J99" s="465"/>
      <c r="K99" s="465"/>
      <c r="L99" s="465"/>
      <c r="M99" s="465"/>
      <c r="N99" s="465"/>
      <c r="O99" s="465"/>
      <c r="P99" s="465"/>
      <c r="Q99" s="465"/>
      <c r="R99" s="465"/>
      <c r="S99" s="465"/>
      <c r="T99" s="465"/>
      <c r="U99" s="465"/>
      <c r="V99" s="465"/>
      <c r="W99" s="465"/>
      <c r="X99" s="465"/>
      <c r="Y99" s="465"/>
      <c r="Z99" s="465"/>
      <c r="AA99" s="465"/>
      <c r="AB99" s="465"/>
      <c r="AC99" s="465"/>
      <c r="AD99" s="465"/>
      <c r="AE99" s="465"/>
      <c r="AF99" s="465"/>
      <c r="AG99" s="465"/>
      <c r="AH99" s="465"/>
      <c r="AI99" s="1"/>
      <c r="AJ99" s="1"/>
      <c r="AK99" s="63"/>
    </row>
    <row r="100" spans="1:37" customFormat="1" hidden="1" x14ac:dyDescent="0.2">
      <c r="A100" s="130"/>
      <c r="B100" s="466"/>
      <c r="C100" s="467" t="s">
        <v>316</v>
      </c>
      <c r="D100" s="468">
        <f>IF(AND(D109=0,D110&gt;0),1,0)</f>
        <v>0</v>
      </c>
      <c r="E100" s="468">
        <f t="shared" ref="E100:AH100" si="29">IF(AND(E109=0,E110&gt;0),1,0)</f>
        <v>0</v>
      </c>
      <c r="F100" s="468">
        <f t="shared" si="29"/>
        <v>0</v>
      </c>
      <c r="G100" s="468">
        <f t="shared" si="29"/>
        <v>0</v>
      </c>
      <c r="H100" s="468">
        <f t="shared" si="29"/>
        <v>0</v>
      </c>
      <c r="I100" s="468">
        <f t="shared" si="29"/>
        <v>0</v>
      </c>
      <c r="J100" s="468">
        <f t="shared" si="29"/>
        <v>0</v>
      </c>
      <c r="K100" s="468">
        <f t="shared" si="29"/>
        <v>0</v>
      </c>
      <c r="L100" s="468">
        <f t="shared" si="29"/>
        <v>0</v>
      </c>
      <c r="M100" s="468">
        <f t="shared" si="29"/>
        <v>0</v>
      </c>
      <c r="N100" s="468">
        <f t="shared" si="29"/>
        <v>0</v>
      </c>
      <c r="O100" s="468">
        <f t="shared" si="29"/>
        <v>0</v>
      </c>
      <c r="P100" s="468">
        <f t="shared" si="29"/>
        <v>0</v>
      </c>
      <c r="Q100" s="468">
        <f t="shared" si="29"/>
        <v>0</v>
      </c>
      <c r="R100" s="468">
        <f t="shared" si="29"/>
        <v>0</v>
      </c>
      <c r="S100" s="468">
        <f t="shared" si="29"/>
        <v>0</v>
      </c>
      <c r="T100" s="468">
        <f t="shared" si="29"/>
        <v>0</v>
      </c>
      <c r="U100" s="468">
        <f t="shared" si="29"/>
        <v>0</v>
      </c>
      <c r="V100" s="468">
        <f t="shared" si="29"/>
        <v>0</v>
      </c>
      <c r="W100" s="468">
        <f t="shared" si="29"/>
        <v>0</v>
      </c>
      <c r="X100" s="468">
        <f t="shared" si="29"/>
        <v>0</v>
      </c>
      <c r="Y100" s="468">
        <f t="shared" si="29"/>
        <v>0</v>
      </c>
      <c r="Z100" s="468">
        <f t="shared" si="29"/>
        <v>0</v>
      </c>
      <c r="AA100" s="468">
        <f t="shared" si="29"/>
        <v>0</v>
      </c>
      <c r="AB100" s="468">
        <f t="shared" si="29"/>
        <v>0</v>
      </c>
      <c r="AC100" s="468">
        <f t="shared" si="29"/>
        <v>0</v>
      </c>
      <c r="AD100" s="468">
        <f t="shared" si="29"/>
        <v>0</v>
      </c>
      <c r="AE100" s="468">
        <f t="shared" si="29"/>
        <v>0</v>
      </c>
      <c r="AF100" s="468">
        <f t="shared" si="29"/>
        <v>0</v>
      </c>
      <c r="AG100" s="468">
        <f t="shared" si="29"/>
        <v>0</v>
      </c>
      <c r="AH100" s="468">
        <f t="shared" si="29"/>
        <v>0</v>
      </c>
      <c r="AI100" s="1"/>
      <c r="AJ100" s="1"/>
      <c r="AK100" s="63"/>
    </row>
    <row r="101" spans="1:37" customFormat="1" hidden="1" x14ac:dyDescent="0.2">
      <c r="A101" s="130"/>
      <c r="B101" s="466"/>
      <c r="C101" s="467" t="s">
        <v>317</v>
      </c>
      <c r="D101" s="469">
        <f>IF(AND(D110&gt;0,D110&lt;D109),3,IF(AND(D109&gt;0,D110=0),1,0))*D$86</f>
        <v>0</v>
      </c>
      <c r="E101" s="469">
        <f t="shared" ref="E101:AH101" si="30">IF(AND(E110&gt;0,E110&lt;E109),3,IF(AND(E109&gt;0,E110=0),1,0))*E$86</f>
        <v>0</v>
      </c>
      <c r="F101" s="469">
        <f t="shared" si="30"/>
        <v>0</v>
      </c>
      <c r="G101" s="469">
        <f t="shared" si="30"/>
        <v>0</v>
      </c>
      <c r="H101" s="469">
        <f t="shared" si="30"/>
        <v>0</v>
      </c>
      <c r="I101" s="469">
        <f t="shared" si="30"/>
        <v>0</v>
      </c>
      <c r="J101" s="469">
        <f t="shared" si="30"/>
        <v>0</v>
      </c>
      <c r="K101" s="469">
        <f t="shared" si="30"/>
        <v>0</v>
      </c>
      <c r="L101" s="469">
        <f t="shared" si="30"/>
        <v>0</v>
      </c>
      <c r="M101" s="469">
        <f t="shared" si="30"/>
        <v>0</v>
      </c>
      <c r="N101" s="469">
        <f t="shared" si="30"/>
        <v>0</v>
      </c>
      <c r="O101" s="469">
        <f t="shared" si="30"/>
        <v>0</v>
      </c>
      <c r="P101" s="469">
        <f t="shared" si="30"/>
        <v>0</v>
      </c>
      <c r="Q101" s="469">
        <f t="shared" si="30"/>
        <v>0</v>
      </c>
      <c r="R101" s="469">
        <f t="shared" si="30"/>
        <v>0</v>
      </c>
      <c r="S101" s="469">
        <f t="shared" si="30"/>
        <v>0</v>
      </c>
      <c r="T101" s="469">
        <f t="shared" si="30"/>
        <v>0</v>
      </c>
      <c r="U101" s="469">
        <f t="shared" si="30"/>
        <v>0</v>
      </c>
      <c r="V101" s="469">
        <f t="shared" si="30"/>
        <v>0</v>
      </c>
      <c r="W101" s="469">
        <f t="shared" si="30"/>
        <v>0</v>
      </c>
      <c r="X101" s="469">
        <f t="shared" si="30"/>
        <v>0</v>
      </c>
      <c r="Y101" s="469">
        <f t="shared" si="30"/>
        <v>0</v>
      </c>
      <c r="Z101" s="469">
        <f t="shared" si="30"/>
        <v>0</v>
      </c>
      <c r="AA101" s="469">
        <f t="shared" si="30"/>
        <v>0</v>
      </c>
      <c r="AB101" s="469">
        <f t="shared" si="30"/>
        <v>0</v>
      </c>
      <c r="AC101" s="469">
        <f t="shared" si="30"/>
        <v>0</v>
      </c>
      <c r="AD101" s="469">
        <f t="shared" si="30"/>
        <v>0</v>
      </c>
      <c r="AE101" s="469">
        <f t="shared" si="30"/>
        <v>0</v>
      </c>
      <c r="AF101" s="469">
        <f t="shared" si="30"/>
        <v>0</v>
      </c>
      <c r="AG101" s="469">
        <f t="shared" si="30"/>
        <v>0</v>
      </c>
      <c r="AH101" s="469">
        <f t="shared" si="30"/>
        <v>0</v>
      </c>
      <c r="AI101" s="1"/>
      <c r="AJ101" s="1"/>
      <c r="AK101" s="63"/>
    </row>
    <row r="102" spans="1:37" customFormat="1" hidden="1" x14ac:dyDescent="0.2">
      <c r="A102" s="130"/>
      <c r="B102" s="466"/>
      <c r="C102" s="467" t="s">
        <v>318</v>
      </c>
      <c r="D102" s="470">
        <f t="shared" ref="D102:AH102" si="31">IF(AND(D111&gt;0,D111&lt;D110),3,IF(AND(D111=0,D112&gt;0),1,0))*D$86</f>
        <v>0</v>
      </c>
      <c r="E102" s="470">
        <f t="shared" si="31"/>
        <v>0</v>
      </c>
      <c r="F102" s="470">
        <f t="shared" si="31"/>
        <v>0</v>
      </c>
      <c r="G102" s="470">
        <f t="shared" si="31"/>
        <v>0</v>
      </c>
      <c r="H102" s="470">
        <f t="shared" si="31"/>
        <v>0</v>
      </c>
      <c r="I102" s="470">
        <f t="shared" si="31"/>
        <v>0</v>
      </c>
      <c r="J102" s="470">
        <f t="shared" si="31"/>
        <v>0</v>
      </c>
      <c r="K102" s="470">
        <f t="shared" si="31"/>
        <v>0</v>
      </c>
      <c r="L102" s="470">
        <f t="shared" si="31"/>
        <v>0</v>
      </c>
      <c r="M102" s="470">
        <f t="shared" si="31"/>
        <v>0</v>
      </c>
      <c r="N102" s="470">
        <f t="shared" si="31"/>
        <v>0</v>
      </c>
      <c r="O102" s="470">
        <f t="shared" si="31"/>
        <v>0</v>
      </c>
      <c r="P102" s="470">
        <f t="shared" si="31"/>
        <v>0</v>
      </c>
      <c r="Q102" s="470">
        <f t="shared" si="31"/>
        <v>0</v>
      </c>
      <c r="R102" s="470">
        <f t="shared" si="31"/>
        <v>0</v>
      </c>
      <c r="S102" s="470">
        <f t="shared" si="31"/>
        <v>0</v>
      </c>
      <c r="T102" s="470">
        <f t="shared" si="31"/>
        <v>0</v>
      </c>
      <c r="U102" s="470">
        <f t="shared" si="31"/>
        <v>0</v>
      </c>
      <c r="V102" s="470">
        <f t="shared" si="31"/>
        <v>0</v>
      </c>
      <c r="W102" s="470">
        <f t="shared" si="31"/>
        <v>0</v>
      </c>
      <c r="X102" s="470">
        <f t="shared" si="31"/>
        <v>0</v>
      </c>
      <c r="Y102" s="470">
        <f t="shared" si="31"/>
        <v>0</v>
      </c>
      <c r="Z102" s="470">
        <f t="shared" si="31"/>
        <v>0</v>
      </c>
      <c r="AA102" s="470">
        <f t="shared" si="31"/>
        <v>0</v>
      </c>
      <c r="AB102" s="470">
        <f t="shared" si="31"/>
        <v>0</v>
      </c>
      <c r="AC102" s="470">
        <f t="shared" si="31"/>
        <v>0</v>
      </c>
      <c r="AD102" s="470">
        <f t="shared" si="31"/>
        <v>0</v>
      </c>
      <c r="AE102" s="470">
        <f t="shared" si="31"/>
        <v>0</v>
      </c>
      <c r="AF102" s="470">
        <f t="shared" si="31"/>
        <v>0</v>
      </c>
      <c r="AG102" s="470">
        <f t="shared" si="31"/>
        <v>0</v>
      </c>
      <c r="AH102" s="470">
        <f t="shared" si="31"/>
        <v>0</v>
      </c>
      <c r="AI102" s="1"/>
      <c r="AJ102" s="1"/>
      <c r="AK102" s="63"/>
    </row>
    <row r="103" spans="1:37" customFormat="1" hidden="1" x14ac:dyDescent="0.2">
      <c r="A103" s="130"/>
      <c r="B103" s="466"/>
      <c r="C103" s="467" t="s">
        <v>319</v>
      </c>
      <c r="D103" s="469">
        <f>IF(AND(D112&gt;0,D112&lt;D111),3,IF(AND(D111&gt;0,D112=0),1,0))*D$86</f>
        <v>0</v>
      </c>
      <c r="E103" s="469">
        <f t="shared" ref="E103:AH103" si="32">IF(AND(E112&gt;0,E112&lt;E111),3,IF(AND(E111&gt;0,E112=0),1,0))*E$86</f>
        <v>0</v>
      </c>
      <c r="F103" s="469">
        <f t="shared" si="32"/>
        <v>0</v>
      </c>
      <c r="G103" s="469">
        <f t="shared" si="32"/>
        <v>0</v>
      </c>
      <c r="H103" s="469">
        <f t="shared" si="32"/>
        <v>0</v>
      </c>
      <c r="I103" s="469">
        <f t="shared" si="32"/>
        <v>0</v>
      </c>
      <c r="J103" s="469">
        <f t="shared" si="32"/>
        <v>0</v>
      </c>
      <c r="K103" s="469">
        <f t="shared" si="32"/>
        <v>0</v>
      </c>
      <c r="L103" s="469">
        <f t="shared" si="32"/>
        <v>0</v>
      </c>
      <c r="M103" s="469">
        <f t="shared" si="32"/>
        <v>0</v>
      </c>
      <c r="N103" s="469">
        <f t="shared" si="32"/>
        <v>0</v>
      </c>
      <c r="O103" s="469">
        <f t="shared" si="32"/>
        <v>0</v>
      </c>
      <c r="P103" s="469">
        <f t="shared" si="32"/>
        <v>0</v>
      </c>
      <c r="Q103" s="469">
        <f t="shared" si="32"/>
        <v>0</v>
      </c>
      <c r="R103" s="469">
        <f t="shared" si="32"/>
        <v>0</v>
      </c>
      <c r="S103" s="469">
        <f t="shared" si="32"/>
        <v>0</v>
      </c>
      <c r="T103" s="469">
        <f t="shared" si="32"/>
        <v>0</v>
      </c>
      <c r="U103" s="469">
        <f t="shared" si="32"/>
        <v>0</v>
      </c>
      <c r="V103" s="469">
        <f t="shared" si="32"/>
        <v>0</v>
      </c>
      <c r="W103" s="469">
        <f t="shared" si="32"/>
        <v>0</v>
      </c>
      <c r="X103" s="469">
        <f t="shared" si="32"/>
        <v>0</v>
      </c>
      <c r="Y103" s="469">
        <f t="shared" si="32"/>
        <v>0</v>
      </c>
      <c r="Z103" s="469">
        <f t="shared" si="32"/>
        <v>0</v>
      </c>
      <c r="AA103" s="469">
        <f t="shared" si="32"/>
        <v>0</v>
      </c>
      <c r="AB103" s="469">
        <f t="shared" si="32"/>
        <v>0</v>
      </c>
      <c r="AC103" s="469">
        <f t="shared" si="32"/>
        <v>0</v>
      </c>
      <c r="AD103" s="469">
        <f t="shared" si="32"/>
        <v>0</v>
      </c>
      <c r="AE103" s="469">
        <f t="shared" si="32"/>
        <v>0</v>
      </c>
      <c r="AF103" s="469">
        <f t="shared" si="32"/>
        <v>0</v>
      </c>
      <c r="AG103" s="469">
        <f t="shared" si="32"/>
        <v>0</v>
      </c>
      <c r="AH103" s="469">
        <f t="shared" si="32"/>
        <v>0</v>
      </c>
      <c r="AI103" s="1"/>
      <c r="AJ103" s="1"/>
      <c r="AK103" s="63"/>
    </row>
    <row r="104" spans="1:37" customFormat="1" hidden="1" x14ac:dyDescent="0.2">
      <c r="A104" s="130"/>
      <c r="B104" s="471" t="s">
        <v>320</v>
      </c>
      <c r="C104" s="467" t="s">
        <v>321</v>
      </c>
      <c r="D104" s="470">
        <f>IF(AND(D113&gt;0,D113&lt;D112),3,IF(AND(D113=0,D114&gt;0),1,0))*D$86</f>
        <v>0</v>
      </c>
      <c r="E104" s="470">
        <f t="shared" ref="E104:AH104" si="33">IF(AND(E113&gt;0,E113&lt;E112),3,IF(AND(E113=0,E114&gt;0),1,0))*E$86</f>
        <v>0</v>
      </c>
      <c r="F104" s="470">
        <f t="shared" si="33"/>
        <v>0</v>
      </c>
      <c r="G104" s="470">
        <f t="shared" si="33"/>
        <v>0</v>
      </c>
      <c r="H104" s="470">
        <f t="shared" si="33"/>
        <v>0</v>
      </c>
      <c r="I104" s="470">
        <f t="shared" si="33"/>
        <v>0</v>
      </c>
      <c r="J104" s="470">
        <f t="shared" si="33"/>
        <v>0</v>
      </c>
      <c r="K104" s="470">
        <f t="shared" si="33"/>
        <v>0</v>
      </c>
      <c r="L104" s="470">
        <f t="shared" si="33"/>
        <v>0</v>
      </c>
      <c r="M104" s="470">
        <f t="shared" si="33"/>
        <v>0</v>
      </c>
      <c r="N104" s="470">
        <f t="shared" si="33"/>
        <v>0</v>
      </c>
      <c r="O104" s="470">
        <f t="shared" si="33"/>
        <v>0</v>
      </c>
      <c r="P104" s="470">
        <f t="shared" si="33"/>
        <v>0</v>
      </c>
      <c r="Q104" s="470">
        <f t="shared" si="33"/>
        <v>0</v>
      </c>
      <c r="R104" s="470">
        <f t="shared" si="33"/>
        <v>0</v>
      </c>
      <c r="S104" s="470">
        <f t="shared" si="33"/>
        <v>0</v>
      </c>
      <c r="T104" s="470">
        <f t="shared" si="33"/>
        <v>0</v>
      </c>
      <c r="U104" s="470">
        <f t="shared" si="33"/>
        <v>0</v>
      </c>
      <c r="V104" s="470">
        <f t="shared" si="33"/>
        <v>0</v>
      </c>
      <c r="W104" s="470">
        <f t="shared" si="33"/>
        <v>0</v>
      </c>
      <c r="X104" s="470">
        <f t="shared" si="33"/>
        <v>0</v>
      </c>
      <c r="Y104" s="470">
        <f t="shared" si="33"/>
        <v>0</v>
      </c>
      <c r="Z104" s="470">
        <f t="shared" si="33"/>
        <v>0</v>
      </c>
      <c r="AA104" s="470">
        <f t="shared" si="33"/>
        <v>0</v>
      </c>
      <c r="AB104" s="470">
        <f t="shared" si="33"/>
        <v>0</v>
      </c>
      <c r="AC104" s="470">
        <f t="shared" si="33"/>
        <v>0</v>
      </c>
      <c r="AD104" s="470">
        <f t="shared" si="33"/>
        <v>0</v>
      </c>
      <c r="AE104" s="470">
        <f t="shared" si="33"/>
        <v>0</v>
      </c>
      <c r="AF104" s="470">
        <f t="shared" si="33"/>
        <v>0</v>
      </c>
      <c r="AG104" s="470">
        <f t="shared" si="33"/>
        <v>0</v>
      </c>
      <c r="AH104" s="470">
        <f t="shared" si="33"/>
        <v>0</v>
      </c>
      <c r="AI104" s="1"/>
      <c r="AJ104" s="1"/>
      <c r="AK104" s="63"/>
    </row>
    <row r="105" spans="1:37" customFormat="1" hidden="1" x14ac:dyDescent="0.2">
      <c r="A105" s="130"/>
      <c r="B105" s="466"/>
      <c r="C105" s="467" t="s">
        <v>322</v>
      </c>
      <c r="D105" s="469">
        <f>IF(AND(D114&gt;0,D114&lt;D113),3,IF(AND(D113&gt;0,D114=0),1,0))*D$86</f>
        <v>0</v>
      </c>
      <c r="E105" s="469">
        <f t="shared" ref="E105:AH105" si="34">IF(AND(E114&gt;0,E114&lt;E113),3,IF(AND(E113&gt;0,E114=0),1,0))*E$86</f>
        <v>0</v>
      </c>
      <c r="F105" s="469">
        <f t="shared" si="34"/>
        <v>0</v>
      </c>
      <c r="G105" s="469">
        <f t="shared" si="34"/>
        <v>0</v>
      </c>
      <c r="H105" s="469">
        <f t="shared" si="34"/>
        <v>0</v>
      </c>
      <c r="I105" s="469">
        <f t="shared" si="34"/>
        <v>0</v>
      </c>
      <c r="J105" s="469">
        <f t="shared" si="34"/>
        <v>0</v>
      </c>
      <c r="K105" s="469">
        <f t="shared" si="34"/>
        <v>0</v>
      </c>
      <c r="L105" s="469">
        <f t="shared" si="34"/>
        <v>0</v>
      </c>
      <c r="M105" s="469">
        <f t="shared" si="34"/>
        <v>0</v>
      </c>
      <c r="N105" s="469">
        <f t="shared" si="34"/>
        <v>0</v>
      </c>
      <c r="O105" s="469">
        <f t="shared" si="34"/>
        <v>0</v>
      </c>
      <c r="P105" s="469">
        <f t="shared" si="34"/>
        <v>0</v>
      </c>
      <c r="Q105" s="469">
        <f t="shared" si="34"/>
        <v>0</v>
      </c>
      <c r="R105" s="469">
        <f t="shared" si="34"/>
        <v>0</v>
      </c>
      <c r="S105" s="469">
        <f t="shared" si="34"/>
        <v>0</v>
      </c>
      <c r="T105" s="469">
        <f t="shared" si="34"/>
        <v>0</v>
      </c>
      <c r="U105" s="469">
        <f t="shared" si="34"/>
        <v>0</v>
      </c>
      <c r="V105" s="469">
        <f t="shared" si="34"/>
        <v>0</v>
      </c>
      <c r="W105" s="469">
        <f t="shared" si="34"/>
        <v>0</v>
      </c>
      <c r="X105" s="469">
        <f t="shared" si="34"/>
        <v>0</v>
      </c>
      <c r="Y105" s="469">
        <f t="shared" si="34"/>
        <v>0</v>
      </c>
      <c r="Z105" s="469">
        <f t="shared" si="34"/>
        <v>0</v>
      </c>
      <c r="AA105" s="469">
        <f t="shared" si="34"/>
        <v>0</v>
      </c>
      <c r="AB105" s="469">
        <f t="shared" si="34"/>
        <v>0</v>
      </c>
      <c r="AC105" s="469">
        <f t="shared" si="34"/>
        <v>0</v>
      </c>
      <c r="AD105" s="469">
        <f t="shared" si="34"/>
        <v>0</v>
      </c>
      <c r="AE105" s="469">
        <f t="shared" si="34"/>
        <v>0</v>
      </c>
      <c r="AF105" s="469">
        <f t="shared" si="34"/>
        <v>0</v>
      </c>
      <c r="AG105" s="469">
        <f t="shared" si="34"/>
        <v>0</v>
      </c>
      <c r="AH105" s="469">
        <f t="shared" si="34"/>
        <v>0</v>
      </c>
      <c r="AI105" s="1"/>
      <c r="AJ105" s="1"/>
      <c r="AK105" s="63"/>
    </row>
    <row r="106" spans="1:37" customFormat="1" hidden="1" x14ac:dyDescent="0.2">
      <c r="A106" s="130"/>
      <c r="B106" s="466"/>
      <c r="C106" s="467" t="s">
        <v>323</v>
      </c>
      <c r="D106" s="470">
        <f>IF(AND(D115&gt;0,D115&lt;D114),3,IF(AND(D115=0,D116&gt;0),1,0))*D$86</f>
        <v>0</v>
      </c>
      <c r="E106" s="470">
        <f t="shared" ref="E106:AH106" si="35">IF(AND(E115&gt;0,E115&lt;E114),3,IF(AND(E115=0,E116&gt;0),1,0))*E$86</f>
        <v>0</v>
      </c>
      <c r="F106" s="470">
        <f t="shared" si="35"/>
        <v>0</v>
      </c>
      <c r="G106" s="470">
        <f t="shared" si="35"/>
        <v>0</v>
      </c>
      <c r="H106" s="470">
        <f t="shared" si="35"/>
        <v>0</v>
      </c>
      <c r="I106" s="470">
        <f t="shared" si="35"/>
        <v>0</v>
      </c>
      <c r="J106" s="470">
        <f t="shared" si="35"/>
        <v>0</v>
      </c>
      <c r="K106" s="470">
        <f t="shared" si="35"/>
        <v>0</v>
      </c>
      <c r="L106" s="470">
        <f t="shared" si="35"/>
        <v>0</v>
      </c>
      <c r="M106" s="470">
        <f t="shared" si="35"/>
        <v>0</v>
      </c>
      <c r="N106" s="470">
        <f t="shared" si="35"/>
        <v>0</v>
      </c>
      <c r="O106" s="470">
        <f t="shared" si="35"/>
        <v>0</v>
      </c>
      <c r="P106" s="470">
        <f t="shared" si="35"/>
        <v>0</v>
      </c>
      <c r="Q106" s="470">
        <f t="shared" si="35"/>
        <v>0</v>
      </c>
      <c r="R106" s="470">
        <f t="shared" si="35"/>
        <v>0</v>
      </c>
      <c r="S106" s="470">
        <f t="shared" si="35"/>
        <v>0</v>
      </c>
      <c r="T106" s="470">
        <f t="shared" si="35"/>
        <v>0</v>
      </c>
      <c r="U106" s="470">
        <f t="shared" si="35"/>
        <v>0</v>
      </c>
      <c r="V106" s="470">
        <f t="shared" si="35"/>
        <v>0</v>
      </c>
      <c r="W106" s="470">
        <f t="shared" si="35"/>
        <v>0</v>
      </c>
      <c r="X106" s="470">
        <f t="shared" si="35"/>
        <v>0</v>
      </c>
      <c r="Y106" s="470">
        <f t="shared" si="35"/>
        <v>0</v>
      </c>
      <c r="Z106" s="470">
        <f t="shared" si="35"/>
        <v>0</v>
      </c>
      <c r="AA106" s="470">
        <f t="shared" si="35"/>
        <v>0</v>
      </c>
      <c r="AB106" s="470">
        <f t="shared" si="35"/>
        <v>0</v>
      </c>
      <c r="AC106" s="470">
        <f t="shared" si="35"/>
        <v>0</v>
      </c>
      <c r="AD106" s="470">
        <f t="shared" si="35"/>
        <v>0</v>
      </c>
      <c r="AE106" s="470">
        <f t="shared" si="35"/>
        <v>0</v>
      </c>
      <c r="AF106" s="470">
        <f t="shared" si="35"/>
        <v>0</v>
      </c>
      <c r="AG106" s="470">
        <f t="shared" si="35"/>
        <v>0</v>
      </c>
      <c r="AH106" s="470">
        <f t="shared" si="35"/>
        <v>0</v>
      </c>
      <c r="AI106" s="1"/>
      <c r="AJ106" s="1"/>
      <c r="AK106" s="63"/>
    </row>
    <row r="107" spans="1:37" customFormat="1" hidden="1" x14ac:dyDescent="0.2">
      <c r="A107" s="130"/>
      <c r="B107" s="466"/>
      <c r="C107" s="467" t="s">
        <v>324</v>
      </c>
      <c r="D107" s="469">
        <f>IF(AND(D116&gt;0,D116&lt;D115),3,IF(AND(D115&gt;0,D116=0),1,0))*D$86</f>
        <v>0</v>
      </c>
      <c r="E107" s="469">
        <f t="shared" ref="E107:AH107" si="36">IF(AND(E116&gt;0,E116&lt;E115),3,IF(AND(E115&gt;0,E116=0),1,0))*E$86</f>
        <v>0</v>
      </c>
      <c r="F107" s="469">
        <f t="shared" si="36"/>
        <v>0</v>
      </c>
      <c r="G107" s="469">
        <f t="shared" si="36"/>
        <v>0</v>
      </c>
      <c r="H107" s="469">
        <f t="shared" si="36"/>
        <v>0</v>
      </c>
      <c r="I107" s="469">
        <f t="shared" si="36"/>
        <v>0</v>
      </c>
      <c r="J107" s="469">
        <f t="shared" si="36"/>
        <v>0</v>
      </c>
      <c r="K107" s="469">
        <f t="shared" si="36"/>
        <v>0</v>
      </c>
      <c r="L107" s="469">
        <f t="shared" si="36"/>
        <v>0</v>
      </c>
      <c r="M107" s="469">
        <f t="shared" si="36"/>
        <v>0</v>
      </c>
      <c r="N107" s="469">
        <f t="shared" si="36"/>
        <v>0</v>
      </c>
      <c r="O107" s="469">
        <f t="shared" si="36"/>
        <v>0</v>
      </c>
      <c r="P107" s="469">
        <f t="shared" si="36"/>
        <v>0</v>
      </c>
      <c r="Q107" s="469">
        <f t="shared" si="36"/>
        <v>0</v>
      </c>
      <c r="R107" s="469">
        <f t="shared" si="36"/>
        <v>0</v>
      </c>
      <c r="S107" s="469">
        <f t="shared" si="36"/>
        <v>0</v>
      </c>
      <c r="T107" s="469">
        <f t="shared" si="36"/>
        <v>0</v>
      </c>
      <c r="U107" s="469">
        <f t="shared" si="36"/>
        <v>0</v>
      </c>
      <c r="V107" s="469">
        <f t="shared" si="36"/>
        <v>0</v>
      </c>
      <c r="W107" s="469">
        <f t="shared" si="36"/>
        <v>0</v>
      </c>
      <c r="X107" s="469">
        <f t="shared" si="36"/>
        <v>0</v>
      </c>
      <c r="Y107" s="469">
        <f t="shared" si="36"/>
        <v>0</v>
      </c>
      <c r="Z107" s="469">
        <f t="shared" si="36"/>
        <v>0</v>
      </c>
      <c r="AA107" s="469">
        <f t="shared" si="36"/>
        <v>0</v>
      </c>
      <c r="AB107" s="469">
        <f t="shared" si="36"/>
        <v>0</v>
      </c>
      <c r="AC107" s="469">
        <f t="shared" si="36"/>
        <v>0</v>
      </c>
      <c r="AD107" s="469">
        <f t="shared" si="36"/>
        <v>0</v>
      </c>
      <c r="AE107" s="469">
        <f t="shared" si="36"/>
        <v>0</v>
      </c>
      <c r="AF107" s="469">
        <f t="shared" si="36"/>
        <v>0</v>
      </c>
      <c r="AG107" s="469">
        <f t="shared" si="36"/>
        <v>0</v>
      </c>
      <c r="AH107" s="469">
        <f t="shared" si="36"/>
        <v>0</v>
      </c>
      <c r="AI107" s="1"/>
      <c r="AJ107" s="1"/>
      <c r="AK107" s="63"/>
    </row>
    <row r="108" spans="1:37" customFormat="1" hidden="1" x14ac:dyDescent="0.2">
      <c r="A108" s="130"/>
      <c r="B108" s="5"/>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63"/>
    </row>
    <row r="109" spans="1:37" customFormat="1" hidden="1" x14ac:dyDescent="0.2">
      <c r="A109" s="130"/>
      <c r="C109" s="472" t="s">
        <v>316</v>
      </c>
      <c r="D109" s="473">
        <f>ROUND(D5*24,2)</f>
        <v>0</v>
      </c>
      <c r="E109" s="473">
        <f t="shared" ref="E109:AH116" si="37">ROUND(E5*24,2)</f>
        <v>0</v>
      </c>
      <c r="F109" s="473">
        <f t="shared" si="37"/>
        <v>0</v>
      </c>
      <c r="G109" s="473">
        <f t="shared" si="37"/>
        <v>0</v>
      </c>
      <c r="H109" s="473">
        <f t="shared" si="37"/>
        <v>0</v>
      </c>
      <c r="I109" s="473">
        <f t="shared" si="37"/>
        <v>0</v>
      </c>
      <c r="J109" s="473">
        <f t="shared" si="37"/>
        <v>0</v>
      </c>
      <c r="K109" s="473">
        <f t="shared" si="37"/>
        <v>0</v>
      </c>
      <c r="L109" s="473">
        <f t="shared" si="37"/>
        <v>0</v>
      </c>
      <c r="M109" s="473">
        <f t="shared" si="37"/>
        <v>0</v>
      </c>
      <c r="N109" s="473">
        <f t="shared" si="37"/>
        <v>0</v>
      </c>
      <c r="O109" s="473">
        <f t="shared" si="37"/>
        <v>0</v>
      </c>
      <c r="P109" s="473">
        <f t="shared" si="37"/>
        <v>0</v>
      </c>
      <c r="Q109" s="473">
        <f t="shared" si="37"/>
        <v>0</v>
      </c>
      <c r="R109" s="473">
        <f t="shared" si="37"/>
        <v>0</v>
      </c>
      <c r="S109" s="473">
        <f t="shared" si="37"/>
        <v>0</v>
      </c>
      <c r="T109" s="473">
        <f t="shared" si="37"/>
        <v>0</v>
      </c>
      <c r="U109" s="473">
        <f t="shared" si="37"/>
        <v>0</v>
      </c>
      <c r="V109" s="473">
        <f t="shared" si="37"/>
        <v>0</v>
      </c>
      <c r="W109" s="473">
        <f t="shared" si="37"/>
        <v>0</v>
      </c>
      <c r="X109" s="473">
        <f t="shared" si="37"/>
        <v>0</v>
      </c>
      <c r="Y109" s="473">
        <f t="shared" si="37"/>
        <v>0</v>
      </c>
      <c r="Z109" s="473">
        <f t="shared" si="37"/>
        <v>0</v>
      </c>
      <c r="AA109" s="473">
        <f t="shared" si="37"/>
        <v>0</v>
      </c>
      <c r="AB109" s="473">
        <f t="shared" si="37"/>
        <v>0</v>
      </c>
      <c r="AC109" s="473">
        <f t="shared" si="37"/>
        <v>0</v>
      </c>
      <c r="AD109" s="473">
        <f t="shared" si="37"/>
        <v>0</v>
      </c>
      <c r="AE109" s="473">
        <f t="shared" si="37"/>
        <v>0</v>
      </c>
      <c r="AF109" s="473">
        <f t="shared" si="37"/>
        <v>0</v>
      </c>
      <c r="AG109" s="473">
        <f t="shared" si="37"/>
        <v>0</v>
      </c>
      <c r="AH109" s="474">
        <f t="shared" si="37"/>
        <v>0</v>
      </c>
      <c r="AI109" s="1"/>
      <c r="AJ109" s="1"/>
      <c r="AK109" s="63"/>
    </row>
    <row r="110" spans="1:37" customFormat="1" hidden="1" x14ac:dyDescent="0.2">
      <c r="A110" s="130"/>
      <c r="B110" s="5"/>
      <c r="C110" s="475" t="s">
        <v>317</v>
      </c>
      <c r="D110" s="476">
        <f t="shared" ref="D110:S116" si="38">ROUND(D6*24,2)</f>
        <v>0</v>
      </c>
      <c r="E110" s="476">
        <f t="shared" si="38"/>
        <v>0</v>
      </c>
      <c r="F110" s="476">
        <f t="shared" si="38"/>
        <v>0</v>
      </c>
      <c r="G110" s="476">
        <f t="shared" si="38"/>
        <v>0</v>
      </c>
      <c r="H110" s="476">
        <f t="shared" si="38"/>
        <v>0</v>
      </c>
      <c r="I110" s="476">
        <f t="shared" si="38"/>
        <v>0</v>
      </c>
      <c r="J110" s="476">
        <f t="shared" si="38"/>
        <v>0</v>
      </c>
      <c r="K110" s="476">
        <f t="shared" si="38"/>
        <v>0</v>
      </c>
      <c r="L110" s="476">
        <f t="shared" si="38"/>
        <v>0</v>
      </c>
      <c r="M110" s="476">
        <f t="shared" si="38"/>
        <v>0</v>
      </c>
      <c r="N110" s="476">
        <f t="shared" si="38"/>
        <v>0</v>
      </c>
      <c r="O110" s="476">
        <f t="shared" si="38"/>
        <v>0</v>
      </c>
      <c r="P110" s="476">
        <f t="shared" si="38"/>
        <v>0</v>
      </c>
      <c r="Q110" s="476">
        <f t="shared" si="38"/>
        <v>0</v>
      </c>
      <c r="R110" s="476">
        <f t="shared" si="38"/>
        <v>0</v>
      </c>
      <c r="S110" s="476">
        <f t="shared" si="38"/>
        <v>0</v>
      </c>
      <c r="T110" s="476">
        <f t="shared" si="37"/>
        <v>0</v>
      </c>
      <c r="U110" s="476">
        <f t="shared" si="37"/>
        <v>0</v>
      </c>
      <c r="V110" s="476">
        <f t="shared" si="37"/>
        <v>0</v>
      </c>
      <c r="W110" s="476">
        <f t="shared" si="37"/>
        <v>0</v>
      </c>
      <c r="X110" s="476">
        <f t="shared" si="37"/>
        <v>0</v>
      </c>
      <c r="Y110" s="476">
        <f t="shared" si="37"/>
        <v>0</v>
      </c>
      <c r="Z110" s="476">
        <f t="shared" si="37"/>
        <v>0</v>
      </c>
      <c r="AA110" s="476">
        <f t="shared" si="37"/>
        <v>0</v>
      </c>
      <c r="AB110" s="476">
        <f t="shared" si="37"/>
        <v>0</v>
      </c>
      <c r="AC110" s="476">
        <f t="shared" si="37"/>
        <v>0</v>
      </c>
      <c r="AD110" s="476">
        <f t="shared" si="37"/>
        <v>0</v>
      </c>
      <c r="AE110" s="476">
        <f t="shared" si="37"/>
        <v>0</v>
      </c>
      <c r="AF110" s="476">
        <f t="shared" si="37"/>
        <v>0</v>
      </c>
      <c r="AG110" s="476">
        <f t="shared" si="37"/>
        <v>0</v>
      </c>
      <c r="AH110" s="477">
        <f t="shared" si="37"/>
        <v>0</v>
      </c>
      <c r="AI110" s="1"/>
      <c r="AJ110" s="1"/>
      <c r="AK110" s="63"/>
    </row>
    <row r="111" spans="1:37" customFormat="1" hidden="1" x14ac:dyDescent="0.2">
      <c r="A111" s="130"/>
      <c r="B111" s="23" t="s">
        <v>325</v>
      </c>
      <c r="C111" s="475" t="s">
        <v>318</v>
      </c>
      <c r="D111" s="476">
        <f t="shared" si="38"/>
        <v>0</v>
      </c>
      <c r="E111" s="476">
        <f t="shared" si="37"/>
        <v>0</v>
      </c>
      <c r="F111" s="476">
        <f t="shared" si="37"/>
        <v>0</v>
      </c>
      <c r="G111" s="476">
        <f t="shared" si="37"/>
        <v>0</v>
      </c>
      <c r="H111" s="476">
        <f t="shared" si="37"/>
        <v>0</v>
      </c>
      <c r="I111" s="476">
        <f t="shared" si="37"/>
        <v>0</v>
      </c>
      <c r="J111" s="476">
        <f t="shared" si="37"/>
        <v>0</v>
      </c>
      <c r="K111" s="476">
        <f t="shared" si="37"/>
        <v>0</v>
      </c>
      <c r="L111" s="476">
        <f t="shared" si="37"/>
        <v>0</v>
      </c>
      <c r="M111" s="476">
        <f t="shared" si="37"/>
        <v>0</v>
      </c>
      <c r="N111" s="476">
        <f t="shared" si="37"/>
        <v>0</v>
      </c>
      <c r="O111" s="476">
        <f t="shared" si="37"/>
        <v>0</v>
      </c>
      <c r="P111" s="476">
        <f t="shared" si="37"/>
        <v>0</v>
      </c>
      <c r="Q111" s="476">
        <f t="shared" si="37"/>
        <v>0</v>
      </c>
      <c r="R111" s="476">
        <f t="shared" si="37"/>
        <v>0</v>
      </c>
      <c r="S111" s="476">
        <f t="shared" si="37"/>
        <v>0</v>
      </c>
      <c r="T111" s="476">
        <f t="shared" si="37"/>
        <v>0</v>
      </c>
      <c r="U111" s="476">
        <f t="shared" si="37"/>
        <v>0</v>
      </c>
      <c r="V111" s="476">
        <f t="shared" si="37"/>
        <v>0</v>
      </c>
      <c r="W111" s="476">
        <f t="shared" si="37"/>
        <v>0</v>
      </c>
      <c r="X111" s="476">
        <f t="shared" si="37"/>
        <v>0</v>
      </c>
      <c r="Y111" s="476">
        <f t="shared" si="37"/>
        <v>0</v>
      </c>
      <c r="Z111" s="476">
        <f t="shared" si="37"/>
        <v>0</v>
      </c>
      <c r="AA111" s="476">
        <f t="shared" si="37"/>
        <v>0</v>
      </c>
      <c r="AB111" s="476">
        <f t="shared" si="37"/>
        <v>0</v>
      </c>
      <c r="AC111" s="476">
        <f t="shared" si="37"/>
        <v>0</v>
      </c>
      <c r="AD111" s="476">
        <f t="shared" si="37"/>
        <v>0</v>
      </c>
      <c r="AE111" s="476">
        <f t="shared" si="37"/>
        <v>0</v>
      </c>
      <c r="AF111" s="476">
        <f t="shared" si="37"/>
        <v>0</v>
      </c>
      <c r="AG111" s="476">
        <f t="shared" si="37"/>
        <v>0</v>
      </c>
      <c r="AH111" s="477">
        <f t="shared" si="37"/>
        <v>0</v>
      </c>
      <c r="AI111" s="1"/>
      <c r="AJ111" s="1"/>
      <c r="AK111" s="63"/>
    </row>
    <row r="112" spans="1:37" customFormat="1" hidden="1" x14ac:dyDescent="0.2">
      <c r="A112" s="130"/>
      <c r="B112" s="5"/>
      <c r="C112" s="475" t="s">
        <v>319</v>
      </c>
      <c r="D112" s="476">
        <f t="shared" si="38"/>
        <v>0</v>
      </c>
      <c r="E112" s="476">
        <f t="shared" si="37"/>
        <v>0</v>
      </c>
      <c r="F112" s="476">
        <f t="shared" si="37"/>
        <v>0</v>
      </c>
      <c r="G112" s="476">
        <f t="shared" si="37"/>
        <v>0</v>
      </c>
      <c r="H112" s="476">
        <f t="shared" si="37"/>
        <v>0</v>
      </c>
      <c r="I112" s="476">
        <f t="shared" si="37"/>
        <v>0</v>
      </c>
      <c r="J112" s="476">
        <f t="shared" si="37"/>
        <v>0</v>
      </c>
      <c r="K112" s="476">
        <f t="shared" si="37"/>
        <v>0</v>
      </c>
      <c r="L112" s="476">
        <f t="shared" si="37"/>
        <v>0</v>
      </c>
      <c r="M112" s="476">
        <f t="shared" si="37"/>
        <v>0</v>
      </c>
      <c r="N112" s="476">
        <f t="shared" si="37"/>
        <v>0</v>
      </c>
      <c r="O112" s="476">
        <f t="shared" si="37"/>
        <v>0</v>
      </c>
      <c r="P112" s="476">
        <f t="shared" si="37"/>
        <v>0</v>
      </c>
      <c r="Q112" s="476">
        <f t="shared" si="37"/>
        <v>0</v>
      </c>
      <c r="R112" s="476">
        <f t="shared" si="37"/>
        <v>0</v>
      </c>
      <c r="S112" s="476">
        <f t="shared" si="37"/>
        <v>0</v>
      </c>
      <c r="T112" s="476">
        <f t="shared" si="37"/>
        <v>0</v>
      </c>
      <c r="U112" s="476">
        <f t="shared" si="37"/>
        <v>0</v>
      </c>
      <c r="V112" s="476">
        <f t="shared" si="37"/>
        <v>0</v>
      </c>
      <c r="W112" s="476">
        <f t="shared" si="37"/>
        <v>0</v>
      </c>
      <c r="X112" s="476">
        <f t="shared" si="37"/>
        <v>0</v>
      </c>
      <c r="Y112" s="476">
        <f t="shared" si="37"/>
        <v>0</v>
      </c>
      <c r="Z112" s="476">
        <f t="shared" si="37"/>
        <v>0</v>
      </c>
      <c r="AA112" s="476">
        <f t="shared" si="37"/>
        <v>0</v>
      </c>
      <c r="AB112" s="476">
        <f t="shared" si="37"/>
        <v>0</v>
      </c>
      <c r="AC112" s="476">
        <f t="shared" si="37"/>
        <v>0</v>
      </c>
      <c r="AD112" s="476">
        <f t="shared" si="37"/>
        <v>0</v>
      </c>
      <c r="AE112" s="476">
        <f t="shared" si="37"/>
        <v>0</v>
      </c>
      <c r="AF112" s="476">
        <f t="shared" si="37"/>
        <v>0</v>
      </c>
      <c r="AG112" s="476">
        <f t="shared" si="37"/>
        <v>0</v>
      </c>
      <c r="AH112" s="477">
        <f t="shared" si="37"/>
        <v>0</v>
      </c>
      <c r="AI112" s="1"/>
      <c r="AJ112" s="1"/>
      <c r="AK112" s="63"/>
    </row>
    <row r="113" spans="1:37" customFormat="1" hidden="1" x14ac:dyDescent="0.2">
      <c r="A113" s="130"/>
      <c r="B113" s="5"/>
      <c r="C113" s="475" t="s">
        <v>321</v>
      </c>
      <c r="D113" s="476">
        <f t="shared" si="38"/>
        <v>0</v>
      </c>
      <c r="E113" s="476">
        <f t="shared" si="37"/>
        <v>0</v>
      </c>
      <c r="F113" s="476">
        <f t="shared" si="37"/>
        <v>0</v>
      </c>
      <c r="G113" s="476">
        <f t="shared" si="37"/>
        <v>0</v>
      </c>
      <c r="H113" s="476">
        <f t="shared" si="37"/>
        <v>0</v>
      </c>
      <c r="I113" s="476">
        <f t="shared" si="37"/>
        <v>0</v>
      </c>
      <c r="J113" s="476">
        <f t="shared" si="37"/>
        <v>0</v>
      </c>
      <c r="K113" s="476">
        <f t="shared" si="37"/>
        <v>0</v>
      </c>
      <c r="L113" s="476">
        <f t="shared" si="37"/>
        <v>0</v>
      </c>
      <c r="M113" s="476">
        <f t="shared" si="37"/>
        <v>0</v>
      </c>
      <c r="N113" s="476">
        <f t="shared" si="37"/>
        <v>0</v>
      </c>
      <c r="O113" s="476">
        <f t="shared" si="37"/>
        <v>0</v>
      </c>
      <c r="P113" s="476">
        <f t="shared" si="37"/>
        <v>0</v>
      </c>
      <c r="Q113" s="476">
        <f t="shared" si="37"/>
        <v>0</v>
      </c>
      <c r="R113" s="476">
        <f t="shared" si="37"/>
        <v>0</v>
      </c>
      <c r="S113" s="476">
        <f t="shared" si="37"/>
        <v>0</v>
      </c>
      <c r="T113" s="476">
        <f t="shared" si="37"/>
        <v>0</v>
      </c>
      <c r="U113" s="476">
        <f t="shared" si="37"/>
        <v>0</v>
      </c>
      <c r="V113" s="476">
        <f t="shared" si="37"/>
        <v>0</v>
      </c>
      <c r="W113" s="476">
        <f t="shared" si="37"/>
        <v>0</v>
      </c>
      <c r="X113" s="476">
        <f t="shared" si="37"/>
        <v>0</v>
      </c>
      <c r="Y113" s="476">
        <f t="shared" si="37"/>
        <v>0</v>
      </c>
      <c r="Z113" s="476">
        <f t="shared" si="37"/>
        <v>0</v>
      </c>
      <c r="AA113" s="476">
        <f t="shared" si="37"/>
        <v>0</v>
      </c>
      <c r="AB113" s="476">
        <f t="shared" si="37"/>
        <v>0</v>
      </c>
      <c r="AC113" s="476">
        <f t="shared" si="37"/>
        <v>0</v>
      </c>
      <c r="AD113" s="476">
        <f t="shared" si="37"/>
        <v>0</v>
      </c>
      <c r="AE113" s="476">
        <f t="shared" si="37"/>
        <v>0</v>
      </c>
      <c r="AF113" s="476">
        <f t="shared" si="37"/>
        <v>0</v>
      </c>
      <c r="AG113" s="476">
        <f t="shared" si="37"/>
        <v>0</v>
      </c>
      <c r="AH113" s="477">
        <f t="shared" si="37"/>
        <v>0</v>
      </c>
      <c r="AI113" s="1"/>
      <c r="AJ113" s="1"/>
      <c r="AK113" s="63"/>
    </row>
    <row r="114" spans="1:37" customFormat="1" hidden="1" x14ac:dyDescent="0.2">
      <c r="A114" s="130"/>
      <c r="B114" s="5"/>
      <c r="C114" s="475" t="s">
        <v>322</v>
      </c>
      <c r="D114" s="476">
        <f t="shared" si="38"/>
        <v>0</v>
      </c>
      <c r="E114" s="476">
        <f t="shared" si="37"/>
        <v>0</v>
      </c>
      <c r="F114" s="476">
        <f t="shared" si="37"/>
        <v>0</v>
      </c>
      <c r="G114" s="476">
        <f t="shared" si="37"/>
        <v>0</v>
      </c>
      <c r="H114" s="476">
        <f t="shared" si="37"/>
        <v>0</v>
      </c>
      <c r="I114" s="476">
        <f t="shared" si="37"/>
        <v>0</v>
      </c>
      <c r="J114" s="476">
        <f t="shared" si="37"/>
        <v>0</v>
      </c>
      <c r="K114" s="476">
        <f t="shared" si="37"/>
        <v>0</v>
      </c>
      <c r="L114" s="476">
        <f t="shared" si="37"/>
        <v>0</v>
      </c>
      <c r="M114" s="476">
        <f t="shared" si="37"/>
        <v>0</v>
      </c>
      <c r="N114" s="476">
        <f t="shared" si="37"/>
        <v>0</v>
      </c>
      <c r="O114" s="476">
        <f t="shared" si="37"/>
        <v>0</v>
      </c>
      <c r="P114" s="476">
        <f t="shared" si="37"/>
        <v>0</v>
      </c>
      <c r="Q114" s="476">
        <f t="shared" si="37"/>
        <v>0</v>
      </c>
      <c r="R114" s="476">
        <f t="shared" si="37"/>
        <v>0</v>
      </c>
      <c r="S114" s="476">
        <f t="shared" si="37"/>
        <v>0</v>
      </c>
      <c r="T114" s="476">
        <f t="shared" si="37"/>
        <v>0</v>
      </c>
      <c r="U114" s="476">
        <f t="shared" si="37"/>
        <v>0</v>
      </c>
      <c r="V114" s="476">
        <f t="shared" si="37"/>
        <v>0</v>
      </c>
      <c r="W114" s="476">
        <f t="shared" si="37"/>
        <v>0</v>
      </c>
      <c r="X114" s="476">
        <f t="shared" si="37"/>
        <v>0</v>
      </c>
      <c r="Y114" s="476">
        <f t="shared" si="37"/>
        <v>0</v>
      </c>
      <c r="Z114" s="476">
        <f t="shared" si="37"/>
        <v>0</v>
      </c>
      <c r="AA114" s="476">
        <f t="shared" si="37"/>
        <v>0</v>
      </c>
      <c r="AB114" s="476">
        <f t="shared" si="37"/>
        <v>0</v>
      </c>
      <c r="AC114" s="476">
        <f t="shared" si="37"/>
        <v>0</v>
      </c>
      <c r="AD114" s="476">
        <f t="shared" si="37"/>
        <v>0</v>
      </c>
      <c r="AE114" s="476">
        <f t="shared" si="37"/>
        <v>0</v>
      </c>
      <c r="AF114" s="476">
        <f t="shared" si="37"/>
        <v>0</v>
      </c>
      <c r="AG114" s="476">
        <f t="shared" si="37"/>
        <v>0</v>
      </c>
      <c r="AH114" s="477">
        <f t="shared" si="37"/>
        <v>0</v>
      </c>
      <c r="AI114" s="1"/>
      <c r="AJ114" s="1"/>
      <c r="AK114" s="63"/>
    </row>
    <row r="115" spans="1:37" customFormat="1" hidden="1" x14ac:dyDescent="0.2">
      <c r="A115" s="130"/>
      <c r="B115" s="5"/>
      <c r="C115" s="475" t="s">
        <v>323</v>
      </c>
      <c r="D115" s="476">
        <f t="shared" si="38"/>
        <v>0</v>
      </c>
      <c r="E115" s="476">
        <f t="shared" si="37"/>
        <v>0</v>
      </c>
      <c r="F115" s="476">
        <f t="shared" si="37"/>
        <v>0</v>
      </c>
      <c r="G115" s="476">
        <f t="shared" si="37"/>
        <v>0</v>
      </c>
      <c r="H115" s="476">
        <f t="shared" si="37"/>
        <v>0</v>
      </c>
      <c r="I115" s="476">
        <f t="shared" si="37"/>
        <v>0</v>
      </c>
      <c r="J115" s="476">
        <f t="shared" si="37"/>
        <v>0</v>
      </c>
      <c r="K115" s="476">
        <f t="shared" si="37"/>
        <v>0</v>
      </c>
      <c r="L115" s="476">
        <f t="shared" si="37"/>
        <v>0</v>
      </c>
      <c r="M115" s="476">
        <f t="shared" si="37"/>
        <v>0</v>
      </c>
      <c r="N115" s="476">
        <f t="shared" si="37"/>
        <v>0</v>
      </c>
      <c r="O115" s="476">
        <f t="shared" si="37"/>
        <v>0</v>
      </c>
      <c r="P115" s="476">
        <f t="shared" si="37"/>
        <v>0</v>
      </c>
      <c r="Q115" s="476">
        <f t="shared" si="37"/>
        <v>0</v>
      </c>
      <c r="R115" s="476">
        <f t="shared" si="37"/>
        <v>0</v>
      </c>
      <c r="S115" s="476">
        <f t="shared" si="37"/>
        <v>0</v>
      </c>
      <c r="T115" s="476">
        <f t="shared" si="37"/>
        <v>0</v>
      </c>
      <c r="U115" s="476">
        <f t="shared" si="37"/>
        <v>0</v>
      </c>
      <c r="V115" s="476">
        <f t="shared" si="37"/>
        <v>0</v>
      </c>
      <c r="W115" s="476">
        <f t="shared" si="37"/>
        <v>0</v>
      </c>
      <c r="X115" s="476">
        <f t="shared" si="37"/>
        <v>0</v>
      </c>
      <c r="Y115" s="476">
        <f t="shared" si="37"/>
        <v>0</v>
      </c>
      <c r="Z115" s="476">
        <f t="shared" si="37"/>
        <v>0</v>
      </c>
      <c r="AA115" s="476">
        <f t="shared" si="37"/>
        <v>0</v>
      </c>
      <c r="AB115" s="476">
        <f t="shared" si="37"/>
        <v>0</v>
      </c>
      <c r="AC115" s="476">
        <f t="shared" si="37"/>
        <v>0</v>
      </c>
      <c r="AD115" s="476">
        <f t="shared" si="37"/>
        <v>0</v>
      </c>
      <c r="AE115" s="476">
        <f t="shared" si="37"/>
        <v>0</v>
      </c>
      <c r="AF115" s="476">
        <f t="shared" si="37"/>
        <v>0</v>
      </c>
      <c r="AG115" s="476">
        <f t="shared" si="37"/>
        <v>0</v>
      </c>
      <c r="AH115" s="477">
        <f t="shared" si="37"/>
        <v>0</v>
      </c>
      <c r="AI115" s="1"/>
      <c r="AJ115" s="1"/>
      <c r="AK115" s="63"/>
    </row>
    <row r="116" spans="1:37" customFormat="1" hidden="1" x14ac:dyDescent="0.2">
      <c r="A116" s="130"/>
      <c r="B116" s="5"/>
      <c r="C116" s="478" t="s">
        <v>324</v>
      </c>
      <c r="D116" s="479">
        <f t="shared" si="38"/>
        <v>0</v>
      </c>
      <c r="E116" s="479">
        <f t="shared" si="37"/>
        <v>0</v>
      </c>
      <c r="F116" s="479">
        <f t="shared" si="37"/>
        <v>0</v>
      </c>
      <c r="G116" s="479">
        <f t="shared" si="37"/>
        <v>0</v>
      </c>
      <c r="H116" s="479">
        <f t="shared" si="37"/>
        <v>0</v>
      </c>
      <c r="I116" s="479">
        <f t="shared" si="37"/>
        <v>0</v>
      </c>
      <c r="J116" s="479">
        <f t="shared" si="37"/>
        <v>0</v>
      </c>
      <c r="K116" s="479">
        <f t="shared" si="37"/>
        <v>0</v>
      </c>
      <c r="L116" s="479">
        <f t="shared" si="37"/>
        <v>0</v>
      </c>
      <c r="M116" s="479">
        <f t="shared" si="37"/>
        <v>0</v>
      </c>
      <c r="N116" s="479">
        <f t="shared" si="37"/>
        <v>0</v>
      </c>
      <c r="O116" s="479">
        <f t="shared" si="37"/>
        <v>0</v>
      </c>
      <c r="P116" s="479">
        <f t="shared" si="37"/>
        <v>0</v>
      </c>
      <c r="Q116" s="479">
        <f t="shared" si="37"/>
        <v>0</v>
      </c>
      <c r="R116" s="479">
        <f t="shared" si="37"/>
        <v>0</v>
      </c>
      <c r="S116" s="479">
        <f t="shared" si="37"/>
        <v>0</v>
      </c>
      <c r="T116" s="479">
        <f t="shared" si="37"/>
        <v>0</v>
      </c>
      <c r="U116" s="479">
        <f t="shared" si="37"/>
        <v>0</v>
      </c>
      <c r="V116" s="479">
        <f t="shared" si="37"/>
        <v>0</v>
      </c>
      <c r="W116" s="479">
        <f t="shared" si="37"/>
        <v>0</v>
      </c>
      <c r="X116" s="479">
        <f t="shared" si="37"/>
        <v>0</v>
      </c>
      <c r="Y116" s="479">
        <f t="shared" si="37"/>
        <v>0</v>
      </c>
      <c r="Z116" s="479">
        <f t="shared" si="37"/>
        <v>0</v>
      </c>
      <c r="AA116" s="479">
        <f t="shared" si="37"/>
        <v>0</v>
      </c>
      <c r="AB116" s="479">
        <f t="shared" si="37"/>
        <v>0</v>
      </c>
      <c r="AC116" s="479">
        <f t="shared" si="37"/>
        <v>0</v>
      </c>
      <c r="AD116" s="479">
        <f t="shared" si="37"/>
        <v>0</v>
      </c>
      <c r="AE116" s="479">
        <f t="shared" si="37"/>
        <v>0</v>
      </c>
      <c r="AF116" s="479">
        <f t="shared" si="37"/>
        <v>0</v>
      </c>
      <c r="AG116" s="479">
        <f t="shared" si="37"/>
        <v>0</v>
      </c>
      <c r="AH116" s="480">
        <f t="shared" si="37"/>
        <v>0</v>
      </c>
      <c r="AI116" s="1"/>
      <c r="AJ116" s="1"/>
      <c r="AK116" s="63"/>
    </row>
    <row r="117" spans="1:37" hidden="1" x14ac:dyDescent="0.2">
      <c r="B117" s="1"/>
    </row>
    <row r="118" spans="1:37" hidden="1" x14ac:dyDescent="0.2">
      <c r="B118" s="481" t="s">
        <v>326</v>
      </c>
      <c r="C118" s="482" t="s">
        <v>327</v>
      </c>
      <c r="D118" s="476">
        <f>IF(OR(D109="",D110=""),0,D110-D109)</f>
        <v>0</v>
      </c>
      <c r="E118" s="476">
        <f t="shared" ref="E118:T118" si="39">IF(OR(E109="",E110=""),0,E110-E109)</f>
        <v>0</v>
      </c>
      <c r="F118" s="476">
        <f t="shared" si="39"/>
        <v>0</v>
      </c>
      <c r="G118" s="476">
        <f t="shared" si="39"/>
        <v>0</v>
      </c>
      <c r="H118" s="476">
        <f t="shared" si="39"/>
        <v>0</v>
      </c>
      <c r="I118" s="476">
        <f t="shared" si="39"/>
        <v>0</v>
      </c>
      <c r="J118" s="476">
        <f t="shared" si="39"/>
        <v>0</v>
      </c>
      <c r="K118" s="476">
        <f t="shared" si="39"/>
        <v>0</v>
      </c>
      <c r="L118" s="476">
        <f t="shared" si="39"/>
        <v>0</v>
      </c>
      <c r="M118" s="476">
        <f t="shared" si="39"/>
        <v>0</v>
      </c>
      <c r="N118" s="476">
        <f t="shared" si="39"/>
        <v>0</v>
      </c>
      <c r="O118" s="476">
        <f t="shared" si="39"/>
        <v>0</v>
      </c>
      <c r="P118" s="476">
        <f t="shared" si="39"/>
        <v>0</v>
      </c>
      <c r="Q118" s="476">
        <f t="shared" si="39"/>
        <v>0</v>
      </c>
      <c r="R118" s="476">
        <f t="shared" si="39"/>
        <v>0</v>
      </c>
      <c r="S118" s="476">
        <f t="shared" si="39"/>
        <v>0</v>
      </c>
      <c r="T118" s="476">
        <f t="shared" si="39"/>
        <v>0</v>
      </c>
      <c r="U118" s="476">
        <f>IF(OR(U109="",U110=""),0,U110-U109)</f>
        <v>0</v>
      </c>
      <c r="V118" s="476">
        <f t="shared" ref="V118:AH118" si="40">IF(OR(V109="",V110=""),0,V110-V109)</f>
        <v>0</v>
      </c>
      <c r="W118" s="476">
        <f t="shared" si="40"/>
        <v>0</v>
      </c>
      <c r="X118" s="476">
        <f t="shared" si="40"/>
        <v>0</v>
      </c>
      <c r="Y118" s="476">
        <f t="shared" si="40"/>
        <v>0</v>
      </c>
      <c r="Z118" s="476">
        <f t="shared" si="40"/>
        <v>0</v>
      </c>
      <c r="AA118" s="476">
        <f t="shared" si="40"/>
        <v>0</v>
      </c>
      <c r="AB118" s="476">
        <f t="shared" si="40"/>
        <v>0</v>
      </c>
      <c r="AC118" s="476">
        <f t="shared" si="40"/>
        <v>0</v>
      </c>
      <c r="AD118" s="476">
        <f t="shared" si="40"/>
        <v>0</v>
      </c>
      <c r="AE118" s="476">
        <f t="shared" si="40"/>
        <v>0</v>
      </c>
      <c r="AF118" s="476">
        <f t="shared" si="40"/>
        <v>0</v>
      </c>
      <c r="AG118" s="476">
        <f t="shared" si="40"/>
        <v>0</v>
      </c>
      <c r="AH118" s="476">
        <f t="shared" si="40"/>
        <v>0</v>
      </c>
    </row>
    <row r="119" spans="1:37" hidden="1" x14ac:dyDescent="0.2">
      <c r="B119" s="483"/>
      <c r="C119" s="482" t="s">
        <v>328</v>
      </c>
      <c r="D119" s="476">
        <f>IF(OR(D111="",D112=""),0,D112-D111)</f>
        <v>0</v>
      </c>
      <c r="E119" s="476">
        <f t="shared" ref="E119:T119" si="41">IF(OR(E111="",E112=""),0,E112-E111)</f>
        <v>0</v>
      </c>
      <c r="F119" s="476">
        <f t="shared" si="41"/>
        <v>0</v>
      </c>
      <c r="G119" s="476">
        <f t="shared" si="41"/>
        <v>0</v>
      </c>
      <c r="H119" s="476">
        <f t="shared" si="41"/>
        <v>0</v>
      </c>
      <c r="I119" s="476">
        <f t="shared" si="41"/>
        <v>0</v>
      </c>
      <c r="J119" s="476">
        <f t="shared" si="41"/>
        <v>0</v>
      </c>
      <c r="K119" s="476">
        <f t="shared" si="41"/>
        <v>0</v>
      </c>
      <c r="L119" s="476">
        <f t="shared" si="41"/>
        <v>0</v>
      </c>
      <c r="M119" s="476">
        <f t="shared" si="41"/>
        <v>0</v>
      </c>
      <c r="N119" s="476">
        <f t="shared" si="41"/>
        <v>0</v>
      </c>
      <c r="O119" s="476">
        <f t="shared" si="41"/>
        <v>0</v>
      </c>
      <c r="P119" s="476">
        <f t="shared" si="41"/>
        <v>0</v>
      </c>
      <c r="Q119" s="476">
        <f t="shared" si="41"/>
        <v>0</v>
      </c>
      <c r="R119" s="476">
        <f t="shared" si="41"/>
        <v>0</v>
      </c>
      <c r="S119" s="476">
        <f t="shared" si="41"/>
        <v>0</v>
      </c>
      <c r="T119" s="476">
        <f t="shared" si="41"/>
        <v>0</v>
      </c>
      <c r="U119" s="476">
        <f>IF(OR(U111="",U112=""),0,U112-U111)</f>
        <v>0</v>
      </c>
      <c r="V119" s="476">
        <f t="shared" ref="V119:AH119" si="42">IF(OR(V111="",V112=""),0,V112-V111)</f>
        <v>0</v>
      </c>
      <c r="W119" s="476">
        <f t="shared" si="42"/>
        <v>0</v>
      </c>
      <c r="X119" s="476">
        <f t="shared" si="42"/>
        <v>0</v>
      </c>
      <c r="Y119" s="476">
        <f t="shared" si="42"/>
        <v>0</v>
      </c>
      <c r="Z119" s="476">
        <f t="shared" si="42"/>
        <v>0</v>
      </c>
      <c r="AA119" s="476">
        <f t="shared" si="42"/>
        <v>0</v>
      </c>
      <c r="AB119" s="476">
        <f t="shared" si="42"/>
        <v>0</v>
      </c>
      <c r="AC119" s="476">
        <f t="shared" si="42"/>
        <v>0</v>
      </c>
      <c r="AD119" s="476">
        <f t="shared" si="42"/>
        <v>0</v>
      </c>
      <c r="AE119" s="476">
        <f t="shared" si="42"/>
        <v>0</v>
      </c>
      <c r="AF119" s="476">
        <f t="shared" si="42"/>
        <v>0</v>
      </c>
      <c r="AG119" s="476">
        <f t="shared" si="42"/>
        <v>0</v>
      </c>
      <c r="AH119" s="476">
        <f t="shared" si="42"/>
        <v>0</v>
      </c>
    </row>
    <row r="120" spans="1:37" hidden="1" x14ac:dyDescent="0.2">
      <c r="B120" s="483"/>
      <c r="C120" s="482" t="s">
        <v>329</v>
      </c>
      <c r="D120" s="476">
        <f>IF(OR(D113="",D114=""),0,D114-D113)</f>
        <v>0</v>
      </c>
      <c r="E120" s="476">
        <f t="shared" ref="E120:T120" si="43">IF(OR(E113="",E114=""),0,E114-E113)</f>
        <v>0</v>
      </c>
      <c r="F120" s="476">
        <f t="shared" si="43"/>
        <v>0</v>
      </c>
      <c r="G120" s="476">
        <f t="shared" si="43"/>
        <v>0</v>
      </c>
      <c r="H120" s="476">
        <f t="shared" si="43"/>
        <v>0</v>
      </c>
      <c r="I120" s="476">
        <f t="shared" si="43"/>
        <v>0</v>
      </c>
      <c r="J120" s="476">
        <f t="shared" si="43"/>
        <v>0</v>
      </c>
      <c r="K120" s="476">
        <f t="shared" si="43"/>
        <v>0</v>
      </c>
      <c r="L120" s="476">
        <f t="shared" si="43"/>
        <v>0</v>
      </c>
      <c r="M120" s="476">
        <f t="shared" si="43"/>
        <v>0</v>
      </c>
      <c r="N120" s="476">
        <f t="shared" si="43"/>
        <v>0</v>
      </c>
      <c r="O120" s="476">
        <f t="shared" si="43"/>
        <v>0</v>
      </c>
      <c r="P120" s="476">
        <f t="shared" si="43"/>
        <v>0</v>
      </c>
      <c r="Q120" s="476">
        <f t="shared" si="43"/>
        <v>0</v>
      </c>
      <c r="R120" s="476">
        <f t="shared" si="43"/>
        <v>0</v>
      </c>
      <c r="S120" s="476">
        <f t="shared" si="43"/>
        <v>0</v>
      </c>
      <c r="T120" s="476">
        <f t="shared" si="43"/>
        <v>0</v>
      </c>
      <c r="U120" s="476">
        <f>IF(OR(U113="",U114=""),0,U114-U113)</f>
        <v>0</v>
      </c>
      <c r="V120" s="476">
        <f t="shared" ref="V120:AH120" si="44">IF(OR(V113="",V114=""),0,V114-V113)</f>
        <v>0</v>
      </c>
      <c r="W120" s="476">
        <f t="shared" si="44"/>
        <v>0</v>
      </c>
      <c r="X120" s="476">
        <f t="shared" si="44"/>
        <v>0</v>
      </c>
      <c r="Y120" s="476">
        <f t="shared" si="44"/>
        <v>0</v>
      </c>
      <c r="Z120" s="476">
        <f t="shared" si="44"/>
        <v>0</v>
      </c>
      <c r="AA120" s="476">
        <f t="shared" si="44"/>
        <v>0</v>
      </c>
      <c r="AB120" s="476">
        <f t="shared" si="44"/>
        <v>0</v>
      </c>
      <c r="AC120" s="476">
        <f t="shared" si="44"/>
        <v>0</v>
      </c>
      <c r="AD120" s="476">
        <f t="shared" si="44"/>
        <v>0</v>
      </c>
      <c r="AE120" s="476">
        <f t="shared" si="44"/>
        <v>0</v>
      </c>
      <c r="AF120" s="476">
        <f t="shared" si="44"/>
        <v>0</v>
      </c>
      <c r="AG120" s="476">
        <f t="shared" si="44"/>
        <v>0</v>
      </c>
      <c r="AH120" s="476">
        <f t="shared" si="44"/>
        <v>0</v>
      </c>
    </row>
    <row r="121" spans="1:37" hidden="1" x14ac:dyDescent="0.2">
      <c r="B121" s="483"/>
      <c r="C121" s="482" t="s">
        <v>330</v>
      </c>
      <c r="D121" s="476">
        <f>IF(OR(D115="",D116=""),0,D116-D115)</f>
        <v>0</v>
      </c>
      <c r="E121" s="476">
        <f t="shared" ref="E121:T121" si="45">IF(OR(E115="",E116=""),0,E116-E115)</f>
        <v>0</v>
      </c>
      <c r="F121" s="476">
        <f t="shared" si="45"/>
        <v>0</v>
      </c>
      <c r="G121" s="476">
        <f t="shared" si="45"/>
        <v>0</v>
      </c>
      <c r="H121" s="476">
        <f t="shared" si="45"/>
        <v>0</v>
      </c>
      <c r="I121" s="476">
        <f t="shared" si="45"/>
        <v>0</v>
      </c>
      <c r="J121" s="476">
        <f t="shared" si="45"/>
        <v>0</v>
      </c>
      <c r="K121" s="476">
        <f t="shared" si="45"/>
        <v>0</v>
      </c>
      <c r="L121" s="476">
        <f t="shared" si="45"/>
        <v>0</v>
      </c>
      <c r="M121" s="476">
        <f t="shared" si="45"/>
        <v>0</v>
      </c>
      <c r="N121" s="476">
        <f t="shared" si="45"/>
        <v>0</v>
      </c>
      <c r="O121" s="476">
        <f t="shared" si="45"/>
        <v>0</v>
      </c>
      <c r="P121" s="476">
        <f t="shared" si="45"/>
        <v>0</v>
      </c>
      <c r="Q121" s="476">
        <f t="shared" si="45"/>
        <v>0</v>
      </c>
      <c r="R121" s="476">
        <f t="shared" si="45"/>
        <v>0</v>
      </c>
      <c r="S121" s="476">
        <f t="shared" si="45"/>
        <v>0</v>
      </c>
      <c r="T121" s="476">
        <f t="shared" si="45"/>
        <v>0</v>
      </c>
      <c r="U121" s="476">
        <f>IF(OR(U115="",U116=""),0,U116-U115)</f>
        <v>0</v>
      </c>
      <c r="V121" s="476">
        <f t="shared" ref="V121:AH121" si="46">IF(OR(V115="",V116=""),0,V116-V115)</f>
        <v>0</v>
      </c>
      <c r="W121" s="476">
        <f t="shared" si="46"/>
        <v>0</v>
      </c>
      <c r="X121" s="476">
        <f t="shared" si="46"/>
        <v>0</v>
      </c>
      <c r="Y121" s="476">
        <f t="shared" si="46"/>
        <v>0</v>
      </c>
      <c r="Z121" s="476">
        <f t="shared" si="46"/>
        <v>0</v>
      </c>
      <c r="AA121" s="476">
        <f t="shared" si="46"/>
        <v>0</v>
      </c>
      <c r="AB121" s="476">
        <f t="shared" si="46"/>
        <v>0</v>
      </c>
      <c r="AC121" s="476">
        <f t="shared" si="46"/>
        <v>0</v>
      </c>
      <c r="AD121" s="476">
        <f t="shared" si="46"/>
        <v>0</v>
      </c>
      <c r="AE121" s="476">
        <f t="shared" si="46"/>
        <v>0</v>
      </c>
      <c r="AF121" s="476">
        <f t="shared" si="46"/>
        <v>0</v>
      </c>
      <c r="AG121" s="476">
        <f t="shared" si="46"/>
        <v>0</v>
      </c>
      <c r="AH121" s="476">
        <f t="shared" si="46"/>
        <v>0</v>
      </c>
    </row>
    <row r="122" spans="1:37" hidden="1" x14ac:dyDescent="0.2">
      <c r="B122" s="483"/>
      <c r="C122" s="482"/>
    </row>
    <row r="123" spans="1:37" hidden="1" x14ac:dyDescent="0.2">
      <c r="B123" s="483"/>
      <c r="C123" s="482" t="s">
        <v>331</v>
      </c>
      <c r="D123" s="476">
        <f>IF(OR(D110="",D111=""),0,D111-D110)</f>
        <v>0</v>
      </c>
      <c r="E123" s="476">
        <f t="shared" ref="E123:T123" si="47">IF(OR(E110="",E111=""),0,E111-E110)</f>
        <v>0</v>
      </c>
      <c r="F123" s="476">
        <f t="shared" si="47"/>
        <v>0</v>
      </c>
      <c r="G123" s="476">
        <f t="shared" si="47"/>
        <v>0</v>
      </c>
      <c r="H123" s="476">
        <f t="shared" si="47"/>
        <v>0</v>
      </c>
      <c r="I123" s="476">
        <f t="shared" si="47"/>
        <v>0</v>
      </c>
      <c r="J123" s="476">
        <f t="shared" si="47"/>
        <v>0</v>
      </c>
      <c r="K123" s="476">
        <f t="shared" si="47"/>
        <v>0</v>
      </c>
      <c r="L123" s="476">
        <f t="shared" si="47"/>
        <v>0</v>
      </c>
      <c r="M123" s="476">
        <f t="shared" si="47"/>
        <v>0</v>
      </c>
      <c r="N123" s="476">
        <f t="shared" si="47"/>
        <v>0</v>
      </c>
      <c r="O123" s="476">
        <f t="shared" si="47"/>
        <v>0</v>
      </c>
      <c r="P123" s="476">
        <f t="shared" si="47"/>
        <v>0</v>
      </c>
      <c r="Q123" s="476">
        <f t="shared" si="47"/>
        <v>0</v>
      </c>
      <c r="R123" s="476">
        <f t="shared" si="47"/>
        <v>0</v>
      </c>
      <c r="S123" s="476">
        <f t="shared" si="47"/>
        <v>0</v>
      </c>
      <c r="T123" s="476">
        <f t="shared" si="47"/>
        <v>0</v>
      </c>
      <c r="U123" s="476">
        <f>IF(OR(U110="",U111=""),0,U111-U110)</f>
        <v>0</v>
      </c>
      <c r="V123" s="476">
        <f t="shared" ref="V123:AH123" si="48">IF(OR(V110="",V111=""),0,V111-V110)</f>
        <v>0</v>
      </c>
      <c r="W123" s="476">
        <f t="shared" si="48"/>
        <v>0</v>
      </c>
      <c r="X123" s="476">
        <f t="shared" si="48"/>
        <v>0</v>
      </c>
      <c r="Y123" s="476">
        <f t="shared" si="48"/>
        <v>0</v>
      </c>
      <c r="Z123" s="476">
        <f t="shared" si="48"/>
        <v>0</v>
      </c>
      <c r="AA123" s="476">
        <f t="shared" si="48"/>
        <v>0</v>
      </c>
      <c r="AB123" s="476">
        <f t="shared" si="48"/>
        <v>0</v>
      </c>
      <c r="AC123" s="476">
        <f t="shared" si="48"/>
        <v>0</v>
      </c>
      <c r="AD123" s="476">
        <f t="shared" si="48"/>
        <v>0</v>
      </c>
      <c r="AE123" s="476">
        <f t="shared" si="48"/>
        <v>0</v>
      </c>
      <c r="AF123" s="476">
        <f t="shared" si="48"/>
        <v>0</v>
      </c>
      <c r="AG123" s="476">
        <f t="shared" si="48"/>
        <v>0</v>
      </c>
      <c r="AH123" s="476">
        <f t="shared" si="48"/>
        <v>0</v>
      </c>
    </row>
    <row r="124" spans="1:37" hidden="1" x14ac:dyDescent="0.2">
      <c r="B124" s="483"/>
      <c r="C124" s="482" t="s">
        <v>332</v>
      </c>
      <c r="D124" s="476">
        <f>IF(OR(D112="",D113=""),0,D113-D112)</f>
        <v>0</v>
      </c>
      <c r="E124" s="476">
        <f t="shared" ref="E124:T124" si="49">IF(OR(E112="",E113=""),0,E113-E112)</f>
        <v>0</v>
      </c>
      <c r="F124" s="476">
        <f t="shared" si="49"/>
        <v>0</v>
      </c>
      <c r="G124" s="476">
        <f t="shared" si="49"/>
        <v>0</v>
      </c>
      <c r="H124" s="476">
        <f t="shared" si="49"/>
        <v>0</v>
      </c>
      <c r="I124" s="476">
        <f t="shared" si="49"/>
        <v>0</v>
      </c>
      <c r="J124" s="476">
        <f t="shared" si="49"/>
        <v>0</v>
      </c>
      <c r="K124" s="476">
        <f t="shared" si="49"/>
        <v>0</v>
      </c>
      <c r="L124" s="476">
        <f t="shared" si="49"/>
        <v>0</v>
      </c>
      <c r="M124" s="476">
        <f t="shared" si="49"/>
        <v>0</v>
      </c>
      <c r="N124" s="476">
        <f t="shared" si="49"/>
        <v>0</v>
      </c>
      <c r="O124" s="476">
        <f t="shared" si="49"/>
        <v>0</v>
      </c>
      <c r="P124" s="476">
        <f t="shared" si="49"/>
        <v>0</v>
      </c>
      <c r="Q124" s="476">
        <f t="shared" si="49"/>
        <v>0</v>
      </c>
      <c r="R124" s="476">
        <f t="shared" si="49"/>
        <v>0</v>
      </c>
      <c r="S124" s="476">
        <f t="shared" si="49"/>
        <v>0</v>
      </c>
      <c r="T124" s="476">
        <f t="shared" si="49"/>
        <v>0</v>
      </c>
      <c r="U124" s="476">
        <f>IF(OR(U112="",U113=""),0,U113-U112)</f>
        <v>0</v>
      </c>
      <c r="V124" s="476">
        <f t="shared" ref="V124:AH124" si="50">IF(OR(V112="",V113=""),0,V113-V112)</f>
        <v>0</v>
      </c>
      <c r="W124" s="476">
        <f t="shared" si="50"/>
        <v>0</v>
      </c>
      <c r="X124" s="476">
        <f t="shared" si="50"/>
        <v>0</v>
      </c>
      <c r="Y124" s="476">
        <f t="shared" si="50"/>
        <v>0</v>
      </c>
      <c r="Z124" s="476">
        <f t="shared" si="50"/>
        <v>0</v>
      </c>
      <c r="AA124" s="476">
        <f t="shared" si="50"/>
        <v>0</v>
      </c>
      <c r="AB124" s="476">
        <f t="shared" si="50"/>
        <v>0</v>
      </c>
      <c r="AC124" s="476">
        <f t="shared" si="50"/>
        <v>0</v>
      </c>
      <c r="AD124" s="476">
        <f t="shared" si="50"/>
        <v>0</v>
      </c>
      <c r="AE124" s="476">
        <f t="shared" si="50"/>
        <v>0</v>
      </c>
      <c r="AF124" s="476">
        <f t="shared" si="50"/>
        <v>0</v>
      </c>
      <c r="AG124" s="476">
        <f t="shared" si="50"/>
        <v>0</v>
      </c>
      <c r="AH124" s="476">
        <f t="shared" si="50"/>
        <v>0</v>
      </c>
    </row>
    <row r="125" spans="1:37" hidden="1" x14ac:dyDescent="0.2">
      <c r="B125" s="483"/>
      <c r="C125" s="482" t="s">
        <v>333</v>
      </c>
      <c r="D125" s="476">
        <f>IF(OR(D114="",D115=""),0,D115-D114)</f>
        <v>0</v>
      </c>
      <c r="E125" s="476">
        <f t="shared" ref="E125:T125" si="51">IF(OR(E114="",E115=""),0,E115-E114)</f>
        <v>0</v>
      </c>
      <c r="F125" s="476">
        <f t="shared" si="51"/>
        <v>0</v>
      </c>
      <c r="G125" s="476">
        <f t="shared" si="51"/>
        <v>0</v>
      </c>
      <c r="H125" s="476">
        <f t="shared" si="51"/>
        <v>0</v>
      </c>
      <c r="I125" s="476">
        <f t="shared" si="51"/>
        <v>0</v>
      </c>
      <c r="J125" s="476">
        <f t="shared" si="51"/>
        <v>0</v>
      </c>
      <c r="K125" s="476">
        <f t="shared" si="51"/>
        <v>0</v>
      </c>
      <c r="L125" s="476">
        <f t="shared" si="51"/>
        <v>0</v>
      </c>
      <c r="M125" s="476">
        <f t="shared" si="51"/>
        <v>0</v>
      </c>
      <c r="N125" s="476">
        <f t="shared" si="51"/>
        <v>0</v>
      </c>
      <c r="O125" s="476">
        <f t="shared" si="51"/>
        <v>0</v>
      </c>
      <c r="P125" s="476">
        <f t="shared" si="51"/>
        <v>0</v>
      </c>
      <c r="Q125" s="476">
        <f t="shared" si="51"/>
        <v>0</v>
      </c>
      <c r="R125" s="476">
        <f t="shared" si="51"/>
        <v>0</v>
      </c>
      <c r="S125" s="476">
        <f t="shared" si="51"/>
        <v>0</v>
      </c>
      <c r="T125" s="476">
        <f t="shared" si="51"/>
        <v>0</v>
      </c>
      <c r="U125" s="476">
        <f>IF(OR(U114="",U115=""),0,U115-U114)</f>
        <v>0</v>
      </c>
      <c r="V125" s="476">
        <f t="shared" ref="V125:AH125" si="52">IF(OR(V114="",V115=""),0,V115-V114)</f>
        <v>0</v>
      </c>
      <c r="W125" s="476">
        <f t="shared" si="52"/>
        <v>0</v>
      </c>
      <c r="X125" s="476">
        <f t="shared" si="52"/>
        <v>0</v>
      </c>
      <c r="Y125" s="476">
        <f t="shared" si="52"/>
        <v>0</v>
      </c>
      <c r="Z125" s="476">
        <f t="shared" si="52"/>
        <v>0</v>
      </c>
      <c r="AA125" s="476">
        <f t="shared" si="52"/>
        <v>0</v>
      </c>
      <c r="AB125" s="476">
        <f t="shared" si="52"/>
        <v>0</v>
      </c>
      <c r="AC125" s="476">
        <f t="shared" si="52"/>
        <v>0</v>
      </c>
      <c r="AD125" s="476">
        <f t="shared" si="52"/>
        <v>0</v>
      </c>
      <c r="AE125" s="476">
        <f t="shared" si="52"/>
        <v>0</v>
      </c>
      <c r="AF125" s="476">
        <f t="shared" si="52"/>
        <v>0</v>
      </c>
      <c r="AG125" s="476">
        <f t="shared" si="52"/>
        <v>0</v>
      </c>
      <c r="AH125" s="476">
        <f t="shared" si="52"/>
        <v>0</v>
      </c>
    </row>
    <row r="126" spans="1:37" hidden="1" x14ac:dyDescent="0.2">
      <c r="B126" s="483"/>
      <c r="C126" s="482"/>
    </row>
    <row r="127" spans="1:37" hidden="1" x14ac:dyDescent="0.2">
      <c r="B127" s="483"/>
      <c r="C127" s="482" t="s">
        <v>334</v>
      </c>
      <c r="D127" s="484">
        <f>IF(D123&gt;=0.5,0,D118+D119)</f>
        <v>0</v>
      </c>
      <c r="E127" s="484">
        <f t="shared" ref="E127:T127" si="53">IF(E123&gt;=0.5,0,E118+E119)</f>
        <v>0</v>
      </c>
      <c r="F127" s="484">
        <f t="shared" si="53"/>
        <v>0</v>
      </c>
      <c r="G127" s="484">
        <f t="shared" si="53"/>
        <v>0</v>
      </c>
      <c r="H127" s="484">
        <f t="shared" si="53"/>
        <v>0</v>
      </c>
      <c r="I127" s="484">
        <f t="shared" si="53"/>
        <v>0</v>
      </c>
      <c r="J127" s="484">
        <f t="shared" si="53"/>
        <v>0</v>
      </c>
      <c r="K127" s="484">
        <f t="shared" si="53"/>
        <v>0</v>
      </c>
      <c r="L127" s="484">
        <f t="shared" si="53"/>
        <v>0</v>
      </c>
      <c r="M127" s="484">
        <f t="shared" si="53"/>
        <v>0</v>
      </c>
      <c r="N127" s="484">
        <f t="shared" si="53"/>
        <v>0</v>
      </c>
      <c r="O127" s="484">
        <f t="shared" si="53"/>
        <v>0</v>
      </c>
      <c r="P127" s="484">
        <f t="shared" si="53"/>
        <v>0</v>
      </c>
      <c r="Q127" s="484">
        <f t="shared" si="53"/>
        <v>0</v>
      </c>
      <c r="R127" s="484">
        <f t="shared" si="53"/>
        <v>0</v>
      </c>
      <c r="S127" s="484">
        <f t="shared" si="53"/>
        <v>0</v>
      </c>
      <c r="T127" s="484">
        <f t="shared" si="53"/>
        <v>0</v>
      </c>
      <c r="U127" s="484">
        <f>IF(U123&gt;=0.5,0,U118+U119)</f>
        <v>0</v>
      </c>
      <c r="V127" s="484">
        <f t="shared" ref="V127:AH127" si="54">IF(V123&gt;=0.5,0,V118+V119)</f>
        <v>0</v>
      </c>
      <c r="W127" s="484">
        <f t="shared" si="54"/>
        <v>0</v>
      </c>
      <c r="X127" s="484">
        <f t="shared" si="54"/>
        <v>0</v>
      </c>
      <c r="Y127" s="484">
        <f t="shared" si="54"/>
        <v>0</v>
      </c>
      <c r="Z127" s="484">
        <f t="shared" si="54"/>
        <v>0</v>
      </c>
      <c r="AA127" s="484">
        <f t="shared" si="54"/>
        <v>0</v>
      </c>
      <c r="AB127" s="484">
        <f t="shared" si="54"/>
        <v>0</v>
      </c>
      <c r="AC127" s="484">
        <f t="shared" si="54"/>
        <v>0</v>
      </c>
      <c r="AD127" s="484">
        <f t="shared" si="54"/>
        <v>0</v>
      </c>
      <c r="AE127" s="484">
        <f t="shared" si="54"/>
        <v>0</v>
      </c>
      <c r="AF127" s="484">
        <f t="shared" si="54"/>
        <v>0</v>
      </c>
      <c r="AG127" s="484">
        <f t="shared" si="54"/>
        <v>0</v>
      </c>
      <c r="AH127" s="484">
        <f t="shared" si="54"/>
        <v>0</v>
      </c>
    </row>
    <row r="128" spans="1:37" hidden="1" x14ac:dyDescent="0.2">
      <c r="B128" s="483"/>
      <c r="C128" s="482" t="s">
        <v>335</v>
      </c>
      <c r="D128" s="484">
        <f>IF(OR(D123&gt;=0.5,D124&gt;=0.5),0,D118+D119+D120)</f>
        <v>0</v>
      </c>
      <c r="E128" s="484">
        <f t="shared" ref="E128:T128" si="55">IF(OR(E123&gt;=0.5,E124&gt;=0.5),0,E118+E119+E120)</f>
        <v>0</v>
      </c>
      <c r="F128" s="484">
        <f t="shared" si="55"/>
        <v>0</v>
      </c>
      <c r="G128" s="484">
        <f t="shared" si="55"/>
        <v>0</v>
      </c>
      <c r="H128" s="484">
        <f t="shared" si="55"/>
        <v>0</v>
      </c>
      <c r="I128" s="484">
        <f t="shared" si="55"/>
        <v>0</v>
      </c>
      <c r="J128" s="484">
        <f t="shared" si="55"/>
        <v>0</v>
      </c>
      <c r="K128" s="484">
        <f t="shared" si="55"/>
        <v>0</v>
      </c>
      <c r="L128" s="484">
        <f t="shared" si="55"/>
        <v>0</v>
      </c>
      <c r="M128" s="484">
        <f t="shared" si="55"/>
        <v>0</v>
      </c>
      <c r="N128" s="484">
        <f t="shared" si="55"/>
        <v>0</v>
      </c>
      <c r="O128" s="484">
        <f t="shared" si="55"/>
        <v>0</v>
      </c>
      <c r="P128" s="484">
        <f t="shared" si="55"/>
        <v>0</v>
      </c>
      <c r="Q128" s="484">
        <f t="shared" si="55"/>
        <v>0</v>
      </c>
      <c r="R128" s="484">
        <f t="shared" si="55"/>
        <v>0</v>
      </c>
      <c r="S128" s="484">
        <f t="shared" si="55"/>
        <v>0</v>
      </c>
      <c r="T128" s="484">
        <f t="shared" si="55"/>
        <v>0</v>
      </c>
      <c r="U128" s="484">
        <f>IF(OR(U123&gt;=0.5,U124&gt;=0.5),0,U118+U119+U120)</f>
        <v>0</v>
      </c>
      <c r="V128" s="484">
        <f t="shared" ref="V128:AH128" si="56">IF(OR(V123&gt;=0.5,V124&gt;=0.5),0,V118+V119+V120)</f>
        <v>0</v>
      </c>
      <c r="W128" s="484">
        <f t="shared" si="56"/>
        <v>0</v>
      </c>
      <c r="X128" s="484">
        <f t="shared" si="56"/>
        <v>0</v>
      </c>
      <c r="Y128" s="484">
        <f t="shared" si="56"/>
        <v>0</v>
      </c>
      <c r="Z128" s="484">
        <f t="shared" si="56"/>
        <v>0</v>
      </c>
      <c r="AA128" s="484">
        <f t="shared" si="56"/>
        <v>0</v>
      </c>
      <c r="AB128" s="484">
        <f t="shared" si="56"/>
        <v>0</v>
      </c>
      <c r="AC128" s="484">
        <f t="shared" si="56"/>
        <v>0</v>
      </c>
      <c r="AD128" s="484">
        <f t="shared" si="56"/>
        <v>0</v>
      </c>
      <c r="AE128" s="484">
        <f t="shared" si="56"/>
        <v>0</v>
      </c>
      <c r="AF128" s="484">
        <f t="shared" si="56"/>
        <v>0</v>
      </c>
      <c r="AG128" s="484">
        <f t="shared" si="56"/>
        <v>0</v>
      </c>
      <c r="AH128" s="484">
        <f t="shared" si="56"/>
        <v>0</v>
      </c>
    </row>
    <row r="129" spans="2:34" hidden="1" x14ac:dyDescent="0.2">
      <c r="B129" s="483"/>
      <c r="C129" s="482" t="s">
        <v>336</v>
      </c>
      <c r="D129" s="484">
        <f>IF(OR(D123&gt;=0.5,D124&gt;=0.5,D125&gt;=0.5),0,D118+D119+D120+D121)</f>
        <v>0</v>
      </c>
      <c r="E129" s="484">
        <f t="shared" ref="E129:T129" si="57">IF(OR(E123&gt;=0.5,E124&gt;=0.5,E125&gt;=0.5),0,E118+E119+E120+E121)</f>
        <v>0</v>
      </c>
      <c r="F129" s="484">
        <f t="shared" si="57"/>
        <v>0</v>
      </c>
      <c r="G129" s="484">
        <f t="shared" si="57"/>
        <v>0</v>
      </c>
      <c r="H129" s="484">
        <f t="shared" si="57"/>
        <v>0</v>
      </c>
      <c r="I129" s="484">
        <f t="shared" si="57"/>
        <v>0</v>
      </c>
      <c r="J129" s="484">
        <f t="shared" si="57"/>
        <v>0</v>
      </c>
      <c r="K129" s="484">
        <f t="shared" si="57"/>
        <v>0</v>
      </c>
      <c r="L129" s="484">
        <f t="shared" si="57"/>
        <v>0</v>
      </c>
      <c r="M129" s="484">
        <f t="shared" si="57"/>
        <v>0</v>
      </c>
      <c r="N129" s="484">
        <f t="shared" si="57"/>
        <v>0</v>
      </c>
      <c r="O129" s="484">
        <f t="shared" si="57"/>
        <v>0</v>
      </c>
      <c r="P129" s="484">
        <f t="shared" si="57"/>
        <v>0</v>
      </c>
      <c r="Q129" s="484">
        <f t="shared" si="57"/>
        <v>0</v>
      </c>
      <c r="R129" s="484">
        <f t="shared" si="57"/>
        <v>0</v>
      </c>
      <c r="S129" s="484">
        <f t="shared" si="57"/>
        <v>0</v>
      </c>
      <c r="T129" s="484">
        <f t="shared" si="57"/>
        <v>0</v>
      </c>
      <c r="U129" s="484">
        <f>IF(OR(U123&gt;=0.5,U124&gt;=0.5,U125&gt;=0.5),0,U118+U119+U120+U121)</f>
        <v>0</v>
      </c>
      <c r="V129" s="484">
        <f t="shared" ref="V129:AH129" si="58">IF(OR(V123&gt;=0.5,V124&gt;=0.5,V125&gt;=0.5),0,V118+V119+V120+V121)</f>
        <v>0</v>
      </c>
      <c r="W129" s="484">
        <f t="shared" si="58"/>
        <v>0</v>
      </c>
      <c r="X129" s="484">
        <f t="shared" si="58"/>
        <v>0</v>
      </c>
      <c r="Y129" s="484">
        <f t="shared" si="58"/>
        <v>0</v>
      </c>
      <c r="Z129" s="484">
        <f t="shared" si="58"/>
        <v>0</v>
      </c>
      <c r="AA129" s="484">
        <f t="shared" si="58"/>
        <v>0</v>
      </c>
      <c r="AB129" s="484">
        <f t="shared" si="58"/>
        <v>0</v>
      </c>
      <c r="AC129" s="484">
        <f t="shared" si="58"/>
        <v>0</v>
      </c>
      <c r="AD129" s="484">
        <f t="shared" si="58"/>
        <v>0</v>
      </c>
      <c r="AE129" s="484">
        <f t="shared" si="58"/>
        <v>0</v>
      </c>
      <c r="AF129" s="484">
        <f t="shared" si="58"/>
        <v>0</v>
      </c>
      <c r="AG129" s="484">
        <f t="shared" si="58"/>
        <v>0</v>
      </c>
      <c r="AH129" s="484">
        <f t="shared" si="58"/>
        <v>0</v>
      </c>
    </row>
    <row r="130" spans="2:34" hidden="1" x14ac:dyDescent="0.2">
      <c r="B130" s="483"/>
      <c r="C130" s="482" t="s">
        <v>337</v>
      </c>
      <c r="D130" s="484">
        <f>IF(D124&gt;=0.5,0,D119+D120)</f>
        <v>0</v>
      </c>
      <c r="E130" s="484">
        <f t="shared" ref="E130:T130" si="59">IF(E124&gt;=0.5,0,E119+E120)</f>
        <v>0</v>
      </c>
      <c r="F130" s="484">
        <f t="shared" si="59"/>
        <v>0</v>
      </c>
      <c r="G130" s="484">
        <f t="shared" si="59"/>
        <v>0</v>
      </c>
      <c r="H130" s="484">
        <f t="shared" si="59"/>
        <v>0</v>
      </c>
      <c r="I130" s="484">
        <f t="shared" si="59"/>
        <v>0</v>
      </c>
      <c r="J130" s="484">
        <f t="shared" si="59"/>
        <v>0</v>
      </c>
      <c r="K130" s="484">
        <f t="shared" si="59"/>
        <v>0</v>
      </c>
      <c r="L130" s="484">
        <f t="shared" si="59"/>
        <v>0</v>
      </c>
      <c r="M130" s="484">
        <f t="shared" si="59"/>
        <v>0</v>
      </c>
      <c r="N130" s="484">
        <f t="shared" si="59"/>
        <v>0</v>
      </c>
      <c r="O130" s="484">
        <f t="shared" si="59"/>
        <v>0</v>
      </c>
      <c r="P130" s="484">
        <f t="shared" si="59"/>
        <v>0</v>
      </c>
      <c r="Q130" s="484">
        <f t="shared" si="59"/>
        <v>0</v>
      </c>
      <c r="R130" s="484">
        <f t="shared" si="59"/>
        <v>0</v>
      </c>
      <c r="S130" s="484">
        <f t="shared" si="59"/>
        <v>0</v>
      </c>
      <c r="T130" s="484">
        <f t="shared" si="59"/>
        <v>0</v>
      </c>
      <c r="U130" s="484">
        <f>IF(U124&gt;=0.5,0,U119+U120)</f>
        <v>0</v>
      </c>
      <c r="V130" s="484">
        <f t="shared" ref="V130:AH130" si="60">IF(V124&gt;=0.5,0,V119+V120)</f>
        <v>0</v>
      </c>
      <c r="W130" s="484">
        <f t="shared" si="60"/>
        <v>0</v>
      </c>
      <c r="X130" s="484">
        <f t="shared" si="60"/>
        <v>0</v>
      </c>
      <c r="Y130" s="484">
        <f t="shared" si="60"/>
        <v>0</v>
      </c>
      <c r="Z130" s="484">
        <f t="shared" si="60"/>
        <v>0</v>
      </c>
      <c r="AA130" s="484">
        <f t="shared" si="60"/>
        <v>0</v>
      </c>
      <c r="AB130" s="484">
        <f t="shared" si="60"/>
        <v>0</v>
      </c>
      <c r="AC130" s="484">
        <f t="shared" si="60"/>
        <v>0</v>
      </c>
      <c r="AD130" s="484">
        <f t="shared" si="60"/>
        <v>0</v>
      </c>
      <c r="AE130" s="484">
        <f t="shared" si="60"/>
        <v>0</v>
      </c>
      <c r="AF130" s="484">
        <f t="shared" si="60"/>
        <v>0</v>
      </c>
      <c r="AG130" s="484">
        <f t="shared" si="60"/>
        <v>0</v>
      </c>
      <c r="AH130" s="484">
        <f t="shared" si="60"/>
        <v>0</v>
      </c>
    </row>
    <row r="131" spans="2:34" hidden="1" x14ac:dyDescent="0.2">
      <c r="B131" s="483"/>
      <c r="C131" s="482" t="s">
        <v>338</v>
      </c>
      <c r="D131" s="484">
        <f>IF(OR(D124&gt;=0.5,D125&gt;=0.5),0,D119+D120+D121)</f>
        <v>0</v>
      </c>
      <c r="E131" s="484">
        <f t="shared" ref="E131:T131" si="61">IF(OR(E124&gt;=0.5,E125&gt;=0.5),0,E119+E120+E121)</f>
        <v>0</v>
      </c>
      <c r="F131" s="484">
        <f t="shared" si="61"/>
        <v>0</v>
      </c>
      <c r="G131" s="484">
        <f t="shared" si="61"/>
        <v>0</v>
      </c>
      <c r="H131" s="484">
        <f t="shared" si="61"/>
        <v>0</v>
      </c>
      <c r="I131" s="484">
        <f t="shared" si="61"/>
        <v>0</v>
      </c>
      <c r="J131" s="484">
        <f t="shared" si="61"/>
        <v>0</v>
      </c>
      <c r="K131" s="484">
        <f t="shared" si="61"/>
        <v>0</v>
      </c>
      <c r="L131" s="484">
        <f t="shared" si="61"/>
        <v>0</v>
      </c>
      <c r="M131" s="484">
        <f t="shared" si="61"/>
        <v>0</v>
      </c>
      <c r="N131" s="484">
        <f t="shared" si="61"/>
        <v>0</v>
      </c>
      <c r="O131" s="484">
        <f t="shared" si="61"/>
        <v>0</v>
      </c>
      <c r="P131" s="484">
        <f t="shared" si="61"/>
        <v>0</v>
      </c>
      <c r="Q131" s="484">
        <f t="shared" si="61"/>
        <v>0</v>
      </c>
      <c r="R131" s="484">
        <f t="shared" si="61"/>
        <v>0</v>
      </c>
      <c r="S131" s="484">
        <f t="shared" si="61"/>
        <v>0</v>
      </c>
      <c r="T131" s="484">
        <f t="shared" si="61"/>
        <v>0</v>
      </c>
      <c r="U131" s="484">
        <f>IF(OR(U124&gt;=0.5,U125&gt;=0.5),0,U119+U120+U121)</f>
        <v>0</v>
      </c>
      <c r="V131" s="484">
        <f t="shared" ref="V131:AH131" si="62">IF(OR(V124&gt;=0.5,V125&gt;=0.5),0,V119+V120+V121)</f>
        <v>0</v>
      </c>
      <c r="W131" s="484">
        <f t="shared" si="62"/>
        <v>0</v>
      </c>
      <c r="X131" s="484">
        <f t="shared" si="62"/>
        <v>0</v>
      </c>
      <c r="Y131" s="484">
        <f t="shared" si="62"/>
        <v>0</v>
      </c>
      <c r="Z131" s="484">
        <f t="shared" si="62"/>
        <v>0</v>
      </c>
      <c r="AA131" s="484">
        <f t="shared" si="62"/>
        <v>0</v>
      </c>
      <c r="AB131" s="484">
        <f t="shared" si="62"/>
        <v>0</v>
      </c>
      <c r="AC131" s="484">
        <f t="shared" si="62"/>
        <v>0</v>
      </c>
      <c r="AD131" s="484">
        <f t="shared" si="62"/>
        <v>0</v>
      </c>
      <c r="AE131" s="484">
        <f t="shared" si="62"/>
        <v>0</v>
      </c>
      <c r="AF131" s="484">
        <f t="shared" si="62"/>
        <v>0</v>
      </c>
      <c r="AG131" s="484">
        <f t="shared" si="62"/>
        <v>0</v>
      </c>
      <c r="AH131" s="484">
        <f t="shared" si="62"/>
        <v>0</v>
      </c>
    </row>
    <row r="132" spans="2:34" hidden="1" x14ac:dyDescent="0.2">
      <c r="B132" s="483"/>
      <c r="C132" s="482" t="s">
        <v>339</v>
      </c>
      <c r="D132" s="484">
        <f>IF(D125&gt;=0.5,0,D120+D121)</f>
        <v>0</v>
      </c>
      <c r="E132" s="484">
        <f t="shared" ref="E132:T132" si="63">IF(E125&gt;=0.5,0,E120+E121)</f>
        <v>0</v>
      </c>
      <c r="F132" s="484">
        <f t="shared" si="63"/>
        <v>0</v>
      </c>
      <c r="G132" s="484">
        <f t="shared" si="63"/>
        <v>0</v>
      </c>
      <c r="H132" s="484">
        <f t="shared" si="63"/>
        <v>0</v>
      </c>
      <c r="I132" s="484">
        <f t="shared" si="63"/>
        <v>0</v>
      </c>
      <c r="J132" s="484">
        <f t="shared" si="63"/>
        <v>0</v>
      </c>
      <c r="K132" s="484">
        <f t="shared" si="63"/>
        <v>0</v>
      </c>
      <c r="L132" s="484">
        <f t="shared" si="63"/>
        <v>0</v>
      </c>
      <c r="M132" s="484">
        <f t="shared" si="63"/>
        <v>0</v>
      </c>
      <c r="N132" s="484">
        <f t="shared" si="63"/>
        <v>0</v>
      </c>
      <c r="O132" s="484">
        <f t="shared" si="63"/>
        <v>0</v>
      </c>
      <c r="P132" s="484">
        <f t="shared" si="63"/>
        <v>0</v>
      </c>
      <c r="Q132" s="484">
        <f t="shared" si="63"/>
        <v>0</v>
      </c>
      <c r="R132" s="484">
        <f t="shared" si="63"/>
        <v>0</v>
      </c>
      <c r="S132" s="484">
        <f t="shared" si="63"/>
        <v>0</v>
      </c>
      <c r="T132" s="484">
        <f t="shared" si="63"/>
        <v>0</v>
      </c>
      <c r="U132" s="484">
        <f>IF(U125&gt;=0.5,0,U120+U121)</f>
        <v>0</v>
      </c>
      <c r="V132" s="484">
        <f t="shared" ref="V132:AH132" si="64">IF(V125&gt;=0.5,0,V120+V121)</f>
        <v>0</v>
      </c>
      <c r="W132" s="484">
        <f t="shared" si="64"/>
        <v>0</v>
      </c>
      <c r="X132" s="484">
        <f t="shared" si="64"/>
        <v>0</v>
      </c>
      <c r="Y132" s="484">
        <f t="shared" si="64"/>
        <v>0</v>
      </c>
      <c r="Z132" s="484">
        <f t="shared" si="64"/>
        <v>0</v>
      </c>
      <c r="AA132" s="484">
        <f t="shared" si="64"/>
        <v>0</v>
      </c>
      <c r="AB132" s="484">
        <f t="shared" si="64"/>
        <v>0</v>
      </c>
      <c r="AC132" s="484">
        <f t="shared" si="64"/>
        <v>0</v>
      </c>
      <c r="AD132" s="484">
        <f t="shared" si="64"/>
        <v>0</v>
      </c>
      <c r="AE132" s="484">
        <f t="shared" si="64"/>
        <v>0</v>
      </c>
      <c r="AF132" s="484">
        <f t="shared" si="64"/>
        <v>0</v>
      </c>
      <c r="AG132" s="484">
        <f t="shared" si="64"/>
        <v>0</v>
      </c>
      <c r="AH132" s="484">
        <f t="shared" si="64"/>
        <v>0</v>
      </c>
    </row>
    <row r="133" spans="2:34" hidden="1" x14ac:dyDescent="0.2">
      <c r="B133" s="483"/>
      <c r="C133" s="482"/>
    </row>
    <row r="134" spans="2:34" hidden="1" x14ac:dyDescent="0.2">
      <c r="B134" s="483"/>
      <c r="C134" s="485" t="s">
        <v>340</v>
      </c>
      <c r="D134" s="486">
        <f>IF(MAX(D118:D121,D127:D132)&gt;6,2,0)</f>
        <v>0</v>
      </c>
      <c r="E134" s="486">
        <f t="shared" ref="E134:AH134" si="65">IF(MAX(E118:E121,E127:E132)&gt;6,2,0)</f>
        <v>0</v>
      </c>
      <c r="F134" s="486">
        <f t="shared" si="65"/>
        <v>0</v>
      </c>
      <c r="G134" s="486">
        <f t="shared" si="65"/>
        <v>0</v>
      </c>
      <c r="H134" s="486">
        <f t="shared" si="65"/>
        <v>0</v>
      </c>
      <c r="I134" s="486">
        <f t="shared" si="65"/>
        <v>0</v>
      </c>
      <c r="J134" s="486">
        <f t="shared" si="65"/>
        <v>0</v>
      </c>
      <c r="K134" s="486">
        <f t="shared" si="65"/>
        <v>0</v>
      </c>
      <c r="L134" s="486">
        <f t="shared" si="65"/>
        <v>0</v>
      </c>
      <c r="M134" s="486">
        <f t="shared" si="65"/>
        <v>0</v>
      </c>
      <c r="N134" s="486">
        <f t="shared" si="65"/>
        <v>0</v>
      </c>
      <c r="O134" s="486">
        <f t="shared" si="65"/>
        <v>0</v>
      </c>
      <c r="P134" s="486">
        <f t="shared" si="65"/>
        <v>0</v>
      </c>
      <c r="Q134" s="486">
        <f t="shared" si="65"/>
        <v>0</v>
      </c>
      <c r="R134" s="486">
        <f t="shared" si="65"/>
        <v>0</v>
      </c>
      <c r="S134" s="486">
        <f t="shared" si="65"/>
        <v>0</v>
      </c>
      <c r="T134" s="486">
        <f t="shared" si="65"/>
        <v>0</v>
      </c>
      <c r="U134" s="486">
        <f t="shared" si="65"/>
        <v>0</v>
      </c>
      <c r="V134" s="486">
        <f t="shared" si="65"/>
        <v>0</v>
      </c>
      <c r="W134" s="486">
        <f t="shared" si="65"/>
        <v>0</v>
      </c>
      <c r="X134" s="486">
        <f t="shared" si="65"/>
        <v>0</v>
      </c>
      <c r="Y134" s="486">
        <f t="shared" si="65"/>
        <v>0</v>
      </c>
      <c r="Z134" s="486">
        <f t="shared" si="65"/>
        <v>0</v>
      </c>
      <c r="AA134" s="486">
        <f t="shared" si="65"/>
        <v>0</v>
      </c>
      <c r="AB134" s="486">
        <f t="shared" si="65"/>
        <v>0</v>
      </c>
      <c r="AC134" s="486">
        <f t="shared" si="65"/>
        <v>0</v>
      </c>
      <c r="AD134" s="486">
        <f t="shared" si="65"/>
        <v>0</v>
      </c>
      <c r="AE134" s="486">
        <f t="shared" si="65"/>
        <v>0</v>
      </c>
      <c r="AF134" s="486">
        <f t="shared" si="65"/>
        <v>0</v>
      </c>
      <c r="AG134" s="486">
        <f t="shared" si="65"/>
        <v>0</v>
      </c>
      <c r="AH134" s="486">
        <f t="shared" si="65"/>
        <v>0</v>
      </c>
    </row>
    <row r="135" spans="2:34" hidden="1" x14ac:dyDescent="0.2"/>
    <row r="136" spans="2:34" hidden="1" x14ac:dyDescent="0.2"/>
    <row r="137" spans="2:34" hidden="1" x14ac:dyDescent="0.2"/>
    <row r="138" spans="2:34" hidden="1" x14ac:dyDescent="0.2"/>
    <row r="139" spans="2:34" hidden="1" x14ac:dyDescent="0.2"/>
  </sheetData>
  <sheetProtection sheet="1" selectLockedCells="1"/>
  <mergeCells count="16">
    <mergeCell ref="AK31:AK35"/>
    <mergeCell ref="B36:C36"/>
    <mergeCell ref="B3:C4"/>
    <mergeCell ref="B13:C13"/>
    <mergeCell ref="C14:C17"/>
    <mergeCell ref="AK20:AK21"/>
    <mergeCell ref="B5:C5"/>
    <mergeCell ref="B6:C6"/>
    <mergeCell ref="B7:C7"/>
    <mergeCell ref="B8:C8"/>
    <mergeCell ref="B11:C11"/>
    <mergeCell ref="AK22:AK26"/>
    <mergeCell ref="AK27:AK30"/>
    <mergeCell ref="B9:C9"/>
    <mergeCell ref="B10:C10"/>
    <mergeCell ref="B12:C12"/>
  </mergeCells>
  <phoneticPr fontId="9" type="noConversion"/>
  <conditionalFormatting sqref="D36:AH36">
    <cfRule type="expression" dxfId="578" priority="160" stopIfTrue="1">
      <formula>(D$38=4)</formula>
    </cfRule>
  </conditionalFormatting>
  <conditionalFormatting sqref="D36:AH36">
    <cfRule type="expression" dxfId="577" priority="161" stopIfTrue="1">
      <formula>(D$38=1)</formula>
    </cfRule>
  </conditionalFormatting>
  <conditionalFormatting sqref="AF3:AH4">
    <cfRule type="expression" dxfId="576" priority="77" stopIfTrue="1">
      <formula>(AF$38=4)</formula>
    </cfRule>
  </conditionalFormatting>
  <conditionalFormatting sqref="AF3:AH4">
    <cfRule type="expression" dxfId="575" priority="76">
      <formula>(AF$38=1)</formula>
    </cfRule>
  </conditionalFormatting>
  <conditionalFormatting sqref="AF3:AH4">
    <cfRule type="expression" dxfId="574" priority="75">
      <formula>AND(AF$38=0,AF$3=TODAY())</formula>
    </cfRule>
  </conditionalFormatting>
  <conditionalFormatting sqref="AF20:AH35 AF5:AH12">
    <cfRule type="expression" dxfId="573" priority="68">
      <formula>(AF$38=1)</formula>
    </cfRule>
  </conditionalFormatting>
  <conditionalFormatting sqref="AF5:AH10">
    <cfRule type="expression" dxfId="572" priority="71">
      <formula>(AF106=3)</formula>
    </cfRule>
    <cfRule type="expression" dxfId="571" priority="72">
      <formula>(AF106=2)</formula>
    </cfRule>
  </conditionalFormatting>
  <conditionalFormatting sqref="AF13:AH13">
    <cfRule type="expression" dxfId="570" priority="69">
      <formula>(AF114=3)</formula>
    </cfRule>
    <cfRule type="expression" dxfId="569" priority="70">
      <formula>(AF114=2)</formula>
    </cfRule>
    <cfRule type="expression" dxfId="568" priority="73">
      <formula>(AF114=1)</formula>
    </cfRule>
  </conditionalFormatting>
  <conditionalFormatting sqref="AF5:AH12">
    <cfRule type="expression" dxfId="567" priority="74">
      <formula>OR(AND(AF106=1,AF89=0),AF89=1)</formula>
    </cfRule>
  </conditionalFormatting>
  <conditionalFormatting sqref="AF3:AH15 AF19:AH35 AF17:AH17">
    <cfRule type="expression" dxfId="566" priority="65" stopIfTrue="1">
      <formula>(AF$82=0)</formula>
    </cfRule>
  </conditionalFormatting>
  <conditionalFormatting sqref="D3:AE15 D19:AE35 D17:AE17">
    <cfRule type="expression" dxfId="565" priority="30" stopIfTrue="1">
      <formula>(D$82=0)</formula>
    </cfRule>
  </conditionalFormatting>
  <conditionalFormatting sqref="D3:AE4">
    <cfRule type="expression" dxfId="564" priority="29">
      <formula>AND(D$38=0,D$3=TODAY())</formula>
    </cfRule>
  </conditionalFormatting>
  <conditionalFormatting sqref="D5:AE12">
    <cfRule type="expression" dxfId="563" priority="27">
      <formula>AND(OR(AND(D100=1,D90=0),D90=1),D$82=1)</formula>
    </cfRule>
  </conditionalFormatting>
  <conditionalFormatting sqref="D3:AE12 D20:AE35">
    <cfRule type="expression" dxfId="562" priority="21">
      <formula>AND(D$38=1,D$82=1)</formula>
    </cfRule>
  </conditionalFormatting>
  <conditionalFormatting sqref="D5:AE10">
    <cfRule type="expression" dxfId="561" priority="22">
      <formula>AND(D100=3,D$82=1)</formula>
    </cfRule>
    <cfRule type="expression" dxfId="560" priority="23">
      <formula>AND(D100=2,D$82=1)</formula>
    </cfRule>
  </conditionalFormatting>
  <conditionalFormatting sqref="D13:AE13">
    <cfRule type="expression" dxfId="559" priority="24">
      <formula>AND(D87=3,D$82=1)</formula>
    </cfRule>
    <cfRule type="expression" dxfId="558" priority="25">
      <formula>AND(D87=2,D$82=1)</formula>
    </cfRule>
    <cfRule type="expression" dxfId="557" priority="26">
      <formula>AND(D87=1,D$82=1)</formula>
    </cfRule>
  </conditionalFormatting>
  <conditionalFormatting sqref="D3:AH15 D19:AH35 D17:AH17">
    <cfRule type="expression" dxfId="556" priority="19" stopIfTrue="1">
      <formula>(D$82=0)</formula>
    </cfRule>
  </conditionalFormatting>
  <conditionalFormatting sqref="D3:AH4">
    <cfRule type="expression" dxfId="555" priority="18">
      <formula>AND(D$38=0,D$3=TODAY())</formula>
    </cfRule>
  </conditionalFormatting>
  <conditionalFormatting sqref="D5:AH12">
    <cfRule type="expression" dxfId="554" priority="16">
      <formula>AND(OR(AND(D100=1,D90=0),D90=1),D$82=1)</formula>
    </cfRule>
  </conditionalFormatting>
  <conditionalFormatting sqref="D3:AH12 D20:AH35">
    <cfRule type="expression" dxfId="553" priority="10">
      <formula>AND(D$38=1,D$82=1)</formula>
    </cfRule>
  </conditionalFormatting>
  <conditionalFormatting sqref="D5:AH10">
    <cfRule type="expression" dxfId="552" priority="11">
      <formula>AND(D100=3,D$82=1)</formula>
    </cfRule>
    <cfRule type="expression" dxfId="551" priority="12">
      <formula>AND(D100=2,D$82=1)</formula>
    </cfRule>
  </conditionalFormatting>
  <conditionalFormatting sqref="D13:AH13">
    <cfRule type="expression" dxfId="550" priority="13">
      <formula>AND(D87=3,D$82=1)</formula>
    </cfRule>
    <cfRule type="expression" dxfId="549" priority="14">
      <formula>AND(D87=2,D$82=1)</formula>
    </cfRule>
    <cfRule type="expression" dxfId="548" priority="15">
      <formula>AND(D87=1,D$82=1)</formula>
    </cfRule>
  </conditionalFormatting>
  <conditionalFormatting sqref="D18:AH18">
    <cfRule type="expression" dxfId="547" priority="5" stopIfTrue="1">
      <formula>(D$82=0)</formula>
    </cfRule>
  </conditionalFormatting>
  <conditionalFormatting sqref="D18:AH18">
    <cfRule type="expression" dxfId="546" priority="3">
      <formula>(D18=C18)</formula>
    </cfRule>
    <cfRule type="expression" dxfId="545" priority="4">
      <formula>(D18&lt;-100)</formula>
    </cfRule>
  </conditionalFormatting>
  <conditionalFormatting sqref="D16:AH16">
    <cfRule type="expression" dxfId="544" priority="2" stopIfTrue="1">
      <formula>(D$82=0)</formula>
    </cfRule>
  </conditionalFormatting>
  <conditionalFormatting sqref="D16:AH16">
    <cfRule type="cellIs" dxfId="543" priority="1" operator="greaterThan">
      <formula>HT_NAZ</formula>
    </cfRule>
  </conditionalFormatting>
  <dataValidations count="1">
    <dataValidation type="time" allowBlank="1" showInputMessage="1" showErrorMessage="1" sqref="D5:AH12" xr:uid="{580AD614-F483-4D76-99FD-59738E78B741}">
      <formula1>0</formula1>
      <formula2>0.999305555555556</formula2>
    </dataValidation>
  </dataValidations>
  <printOptions horizontalCentered="1" verticalCentered="1"/>
  <pageMargins left="0.19685039370078741" right="0.19685039370078741" top="0.39370078740157483" bottom="0.19685039370078741" header="0.31496062992125984" footer="0.19685039370078741"/>
  <pageSetup paperSize="9" scale="53" orientation="landscape" horizontalDpi="4294967292" r:id="rId1"/>
  <headerFooter alignWithMargins="0">
    <oddHeader>&amp;C&amp;12Monatsabrechnung   &amp;A</oddHeader>
    <oddFooter>&amp;C&amp;12&amp;D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tabColor theme="9" tint="0.39997558519241921"/>
    <pageSetUpPr fitToPage="1"/>
  </sheetPr>
  <dimension ref="A1:AN139"/>
  <sheetViews>
    <sheetView showGridLines="0" topLeftCell="B1" zoomScale="80" workbookViewId="0">
      <pane xSplit="2" ySplit="4" topLeftCell="D5" activePane="bottomRight" state="frozen"/>
      <selection activeCell="D5" sqref="D5"/>
      <selection pane="topRight" activeCell="D5" sqref="D5"/>
      <selection pane="bottomLeft" activeCell="D5" sqref="D5"/>
      <selection pane="bottomRight" activeCell="E5" sqref="E5"/>
    </sheetView>
  </sheetViews>
  <sheetFormatPr baseColWidth="10" defaultRowHeight="12.75" x14ac:dyDescent="0.2"/>
  <cols>
    <col min="1" max="1" width="1.42578125" style="1" hidden="1" customWidth="1"/>
    <col min="2" max="2" width="29" style="5" customWidth="1"/>
    <col min="3" max="3" width="9.42578125" style="1" customWidth="1"/>
    <col min="4" max="34" width="7" style="1" customWidth="1"/>
    <col min="35" max="36" width="9.140625" style="1" customWidth="1"/>
    <col min="37" max="37" width="13.5703125" style="3" customWidth="1"/>
    <col min="38" max="16384" width="11.42578125" style="1"/>
  </cols>
  <sheetData>
    <row r="1" spans="1:40" ht="30" customHeight="1" thickBot="1" x14ac:dyDescent="0.25">
      <c r="A1" s="111">
        <v>4</v>
      </c>
      <c r="B1" s="227">
        <f>DATEVALUE("1."&amp;A1&amp;"."&amp;SL_Jahr)</f>
        <v>45383</v>
      </c>
      <c r="C1" s="228">
        <f>SL_Jahr</f>
        <v>2024</v>
      </c>
      <c r="D1" s="229" t="str">
        <f>B_Gde</f>
        <v>Gde:</v>
      </c>
      <c r="E1" s="230">
        <f>SL_Gemeinde</f>
        <v>0</v>
      </c>
      <c r="F1" s="150"/>
      <c r="G1" s="150"/>
      <c r="H1" s="150"/>
      <c r="I1" s="150"/>
      <c r="J1" s="150"/>
      <c r="K1" s="150"/>
      <c r="L1" s="150"/>
      <c r="M1" s="150"/>
      <c r="N1" s="150"/>
      <c r="O1" s="150"/>
      <c r="P1" s="150"/>
      <c r="Q1" s="150"/>
      <c r="R1" s="231"/>
      <c r="S1" s="232"/>
      <c r="T1" s="233" t="str">
        <f>B_Schule</f>
        <v>Schule:</v>
      </c>
      <c r="U1" s="230">
        <f>SL_Schule</f>
        <v>0</v>
      </c>
      <c r="V1" s="150"/>
      <c r="W1" s="150"/>
      <c r="X1" s="150"/>
      <c r="Y1" s="150"/>
      <c r="Z1" s="150"/>
      <c r="AA1" s="150"/>
      <c r="AB1" s="150"/>
      <c r="AC1" s="150"/>
      <c r="AD1" s="150"/>
      <c r="AE1" s="234"/>
      <c r="AF1" s="150"/>
      <c r="AG1" s="150"/>
      <c r="AH1" s="232"/>
      <c r="AI1"/>
      <c r="AJ1" s="138" t="str">
        <f>HYPERLINK(VSA_HELPLINK,"i")</f>
        <v>i</v>
      </c>
      <c r="AK1" s="57"/>
      <c r="AL1" s="56"/>
      <c r="AM1"/>
      <c r="AN1"/>
    </row>
    <row r="2" spans="1:40" s="3" customFormat="1" ht="30" customHeight="1" thickBot="1" x14ac:dyDescent="0.25">
      <c r="A2" s="111">
        <f>VLOOKUP(A1,Monatsenden,2)</f>
        <v>45412</v>
      </c>
      <c r="B2" s="235" t="str">
        <f>B_Bg</f>
        <v>BG:</v>
      </c>
      <c r="C2" s="236">
        <f>VLOOKUP(B1,VSA_Kalender,13)</f>
        <v>1</v>
      </c>
      <c r="D2" s="237" t="str">
        <f>B_Name</f>
        <v>Name:</v>
      </c>
      <c r="E2" s="238">
        <f>SL_Name</f>
        <v>0</v>
      </c>
      <c r="F2" s="239"/>
      <c r="G2" s="239"/>
      <c r="H2" s="239"/>
      <c r="I2" s="239"/>
      <c r="J2" s="239"/>
      <c r="K2" s="239"/>
      <c r="L2" s="239"/>
      <c r="M2" s="239"/>
      <c r="N2" s="239"/>
      <c r="O2" s="239"/>
      <c r="P2" s="239"/>
      <c r="Q2" s="239"/>
      <c r="R2" s="240"/>
      <c r="S2" s="241"/>
      <c r="T2" s="241"/>
      <c r="U2" s="242"/>
      <c r="V2" s="242"/>
      <c r="W2" s="242"/>
      <c r="X2" s="242"/>
      <c r="Y2" s="242"/>
      <c r="Z2" s="242"/>
      <c r="AA2" s="242"/>
      <c r="AB2" s="242"/>
      <c r="AC2" s="242"/>
      <c r="AD2" s="242"/>
      <c r="AE2" s="242"/>
      <c r="AF2" s="242"/>
      <c r="AG2" s="242"/>
      <c r="AH2" s="243"/>
      <c r="AK2" s="58"/>
      <c r="AL2" s="56"/>
      <c r="AM2"/>
      <c r="AN2"/>
    </row>
    <row r="3" spans="1:40" s="3" customFormat="1" ht="17.25" customHeight="1" x14ac:dyDescent="0.2">
      <c r="A3" s="112"/>
      <c r="B3" s="821" t="str">
        <f>Zerf_Version</f>
        <v>Version VSA 5.05</v>
      </c>
      <c r="C3" s="822"/>
      <c r="D3" s="120">
        <f>DATE($C$1,MONTH($B$1),D$4)</f>
        <v>45383</v>
      </c>
      <c r="E3" s="121">
        <f t="shared" ref="E3:AE3" si="0">DATE($C$1,MONTH($B$1),E$4)</f>
        <v>45384</v>
      </c>
      <c r="F3" s="121">
        <f t="shared" si="0"/>
        <v>45385</v>
      </c>
      <c r="G3" s="121">
        <f t="shared" si="0"/>
        <v>45386</v>
      </c>
      <c r="H3" s="121">
        <f t="shared" si="0"/>
        <v>45387</v>
      </c>
      <c r="I3" s="121">
        <f t="shared" si="0"/>
        <v>45388</v>
      </c>
      <c r="J3" s="121">
        <f t="shared" si="0"/>
        <v>45389</v>
      </c>
      <c r="K3" s="121">
        <f t="shared" si="0"/>
        <v>45390</v>
      </c>
      <c r="L3" s="121">
        <f t="shared" si="0"/>
        <v>45391</v>
      </c>
      <c r="M3" s="121">
        <f t="shared" si="0"/>
        <v>45392</v>
      </c>
      <c r="N3" s="121">
        <f t="shared" si="0"/>
        <v>45393</v>
      </c>
      <c r="O3" s="121">
        <f t="shared" si="0"/>
        <v>45394</v>
      </c>
      <c r="P3" s="121">
        <f t="shared" si="0"/>
        <v>45395</v>
      </c>
      <c r="Q3" s="121">
        <f t="shared" si="0"/>
        <v>45396</v>
      </c>
      <c r="R3" s="121">
        <f t="shared" si="0"/>
        <v>45397</v>
      </c>
      <c r="S3" s="121">
        <f t="shared" si="0"/>
        <v>45398</v>
      </c>
      <c r="T3" s="121">
        <f t="shared" si="0"/>
        <v>45399</v>
      </c>
      <c r="U3" s="121">
        <f t="shared" si="0"/>
        <v>45400</v>
      </c>
      <c r="V3" s="121">
        <f t="shared" si="0"/>
        <v>45401</v>
      </c>
      <c r="W3" s="121">
        <f t="shared" si="0"/>
        <v>45402</v>
      </c>
      <c r="X3" s="121">
        <f t="shared" si="0"/>
        <v>45403</v>
      </c>
      <c r="Y3" s="121">
        <f t="shared" si="0"/>
        <v>45404</v>
      </c>
      <c r="Z3" s="121">
        <f t="shared" si="0"/>
        <v>45405</v>
      </c>
      <c r="AA3" s="121">
        <f t="shared" si="0"/>
        <v>45406</v>
      </c>
      <c r="AB3" s="121">
        <f t="shared" si="0"/>
        <v>45407</v>
      </c>
      <c r="AC3" s="121">
        <f t="shared" si="0"/>
        <v>45408</v>
      </c>
      <c r="AD3" s="121">
        <f t="shared" si="0"/>
        <v>45409</v>
      </c>
      <c r="AE3" s="121">
        <f t="shared" si="0"/>
        <v>45410</v>
      </c>
      <c r="AF3" s="121">
        <f>IF(MONTH(DATE($C$1,MONTH($B$1),AF$37))&gt;MONTH($B$1),"",DATE($C$1,MONTH($B$1),AF$4))</f>
        <v>45411</v>
      </c>
      <c r="AG3" s="121">
        <f>IF(MONTH(DATE($C$1,MONTH($B$1),AG$37))&gt;MONTH($B$1),"",DATE($C$1,MONTH($B$1),AG$4))</f>
        <v>45412</v>
      </c>
      <c r="AH3" s="316" t="str">
        <f>IF(MONTH(DATE($C$1,MONTH($B$1),AH$37))&gt;MONTH($B$1),"",DATE($C$1,MONTH($B$1),AH$4))</f>
        <v/>
      </c>
      <c r="AI3" s="319"/>
      <c r="AK3" s="58"/>
      <c r="AL3" s="56"/>
      <c r="AM3"/>
      <c r="AN3"/>
    </row>
    <row r="4" spans="1:40" s="3" customFormat="1" ht="19.7" customHeight="1" thickBot="1" x14ac:dyDescent="0.25">
      <c r="A4" s="113"/>
      <c r="B4" s="823"/>
      <c r="C4" s="824"/>
      <c r="D4" s="119">
        <f t="shared" ref="D4:AE4" si="1">IF(MONTH(DATE($C$1,MONTH($B$1),D$37))&gt;MONTH($B$1),"",D37)</f>
        <v>1</v>
      </c>
      <c r="E4" s="119">
        <f t="shared" si="1"/>
        <v>2</v>
      </c>
      <c r="F4" s="119">
        <f t="shared" si="1"/>
        <v>3</v>
      </c>
      <c r="G4" s="119">
        <f t="shared" si="1"/>
        <v>4</v>
      </c>
      <c r="H4" s="119">
        <f t="shared" si="1"/>
        <v>5</v>
      </c>
      <c r="I4" s="119">
        <f t="shared" si="1"/>
        <v>6</v>
      </c>
      <c r="J4" s="119">
        <f t="shared" si="1"/>
        <v>7</v>
      </c>
      <c r="K4" s="119">
        <f t="shared" si="1"/>
        <v>8</v>
      </c>
      <c r="L4" s="119">
        <f t="shared" si="1"/>
        <v>9</v>
      </c>
      <c r="M4" s="119">
        <f t="shared" si="1"/>
        <v>10</v>
      </c>
      <c r="N4" s="119">
        <f t="shared" si="1"/>
        <v>11</v>
      </c>
      <c r="O4" s="119">
        <f t="shared" si="1"/>
        <v>12</v>
      </c>
      <c r="P4" s="119">
        <f t="shared" si="1"/>
        <v>13</v>
      </c>
      <c r="Q4" s="119">
        <f t="shared" si="1"/>
        <v>14</v>
      </c>
      <c r="R4" s="119">
        <f t="shared" si="1"/>
        <v>15</v>
      </c>
      <c r="S4" s="119">
        <f t="shared" si="1"/>
        <v>16</v>
      </c>
      <c r="T4" s="119">
        <f t="shared" si="1"/>
        <v>17</v>
      </c>
      <c r="U4" s="119">
        <f t="shared" si="1"/>
        <v>18</v>
      </c>
      <c r="V4" s="119">
        <f t="shared" si="1"/>
        <v>19</v>
      </c>
      <c r="W4" s="119">
        <f t="shared" si="1"/>
        <v>20</v>
      </c>
      <c r="X4" s="119">
        <f t="shared" si="1"/>
        <v>21</v>
      </c>
      <c r="Y4" s="119">
        <f t="shared" si="1"/>
        <v>22</v>
      </c>
      <c r="Z4" s="119">
        <f t="shared" si="1"/>
        <v>23</v>
      </c>
      <c r="AA4" s="119">
        <f t="shared" si="1"/>
        <v>24</v>
      </c>
      <c r="AB4" s="119">
        <f t="shared" si="1"/>
        <v>25</v>
      </c>
      <c r="AC4" s="119">
        <f t="shared" si="1"/>
        <v>26</v>
      </c>
      <c r="AD4" s="119">
        <f t="shared" si="1"/>
        <v>27</v>
      </c>
      <c r="AE4" s="119">
        <f t="shared" si="1"/>
        <v>28</v>
      </c>
      <c r="AF4" s="119">
        <f>IF(MONTH(DATE($C$1,MONTH($B$1),AF$37))&gt;MONTH($B$1),"",AF37)</f>
        <v>29</v>
      </c>
      <c r="AG4" s="119">
        <f>IF(MONTH(DATE($C$1,MONTH($B$1),AG$37))&gt;MONTH($B$1),"",AG37)</f>
        <v>30</v>
      </c>
      <c r="AH4" s="317" t="str">
        <f>IF(MONTH(DATE($C$1,MONTH($B$1),AH$37))&gt;MONTH($B$1),"",AH37)</f>
        <v/>
      </c>
      <c r="AI4" s="319"/>
      <c r="AJ4" s="122"/>
      <c r="AK4" s="58"/>
      <c r="AL4" s="56"/>
      <c r="AM4"/>
      <c r="AN4"/>
    </row>
    <row r="5" spans="1:40" s="3" customFormat="1" ht="22.7" customHeight="1" x14ac:dyDescent="0.2">
      <c r="A5" s="113"/>
      <c r="B5" s="828" t="s">
        <v>274</v>
      </c>
      <c r="C5" s="829"/>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398"/>
      <c r="AI5" s="319"/>
      <c r="AJ5" s="122"/>
      <c r="AK5" s="58"/>
      <c r="AL5" s="56"/>
      <c r="AM5" s="10"/>
      <c r="AN5"/>
    </row>
    <row r="6" spans="1:40" s="3" customFormat="1" ht="22.7" customHeight="1" x14ac:dyDescent="0.2">
      <c r="A6" s="113"/>
      <c r="B6" s="830" t="s">
        <v>275</v>
      </c>
      <c r="C6" s="831"/>
      <c r="D6" s="397"/>
      <c r="E6" s="397"/>
      <c r="F6" s="397"/>
      <c r="G6" s="397"/>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8"/>
      <c r="AI6" s="319"/>
      <c r="AJ6" s="122"/>
      <c r="AK6" s="58"/>
      <c r="AL6" s="56"/>
      <c r="AM6"/>
      <c r="AN6"/>
    </row>
    <row r="7" spans="1:40" s="3" customFormat="1" ht="22.7" customHeight="1" x14ac:dyDescent="0.2">
      <c r="A7" s="114"/>
      <c r="B7" s="828" t="s">
        <v>274</v>
      </c>
      <c r="C7" s="829"/>
      <c r="D7" s="397"/>
      <c r="E7" s="397"/>
      <c r="F7" s="397"/>
      <c r="G7" s="397"/>
      <c r="H7" s="397"/>
      <c r="I7" s="397"/>
      <c r="J7" s="397"/>
      <c r="K7" s="397"/>
      <c r="L7" s="397"/>
      <c r="M7" s="397"/>
      <c r="N7" s="397"/>
      <c r="O7" s="397"/>
      <c r="P7" s="397"/>
      <c r="Q7" s="397"/>
      <c r="R7" s="397"/>
      <c r="S7" s="397"/>
      <c r="T7" s="397"/>
      <c r="U7" s="397"/>
      <c r="V7" s="397"/>
      <c r="W7" s="397"/>
      <c r="X7" s="397"/>
      <c r="Y7" s="397"/>
      <c r="Z7" s="397"/>
      <c r="AA7" s="397"/>
      <c r="AB7" s="397"/>
      <c r="AC7" s="397"/>
      <c r="AD7" s="397"/>
      <c r="AE7" s="397"/>
      <c r="AF7" s="397"/>
      <c r="AG7" s="397"/>
      <c r="AH7" s="398"/>
      <c r="AI7" s="319"/>
      <c r="AJ7" s="122"/>
      <c r="AK7" s="58"/>
      <c r="AL7" s="56"/>
      <c r="AM7"/>
      <c r="AN7"/>
    </row>
    <row r="8" spans="1:40" s="3" customFormat="1" ht="22.7" customHeight="1" x14ac:dyDescent="0.2">
      <c r="A8" s="113"/>
      <c r="B8" s="830" t="s">
        <v>275</v>
      </c>
      <c r="C8" s="831"/>
      <c r="D8" s="397"/>
      <c r="E8" s="397"/>
      <c r="F8" s="397"/>
      <c r="G8" s="397"/>
      <c r="H8" s="397"/>
      <c r="I8" s="397"/>
      <c r="J8" s="397"/>
      <c r="K8" s="397"/>
      <c r="L8" s="397"/>
      <c r="M8" s="397"/>
      <c r="N8" s="397"/>
      <c r="O8" s="397"/>
      <c r="P8" s="397"/>
      <c r="Q8" s="397"/>
      <c r="R8" s="397"/>
      <c r="S8" s="397"/>
      <c r="T8" s="397"/>
      <c r="U8" s="397"/>
      <c r="V8" s="397"/>
      <c r="W8" s="397"/>
      <c r="X8" s="397"/>
      <c r="Y8" s="397"/>
      <c r="Z8" s="397"/>
      <c r="AA8" s="397"/>
      <c r="AB8" s="397"/>
      <c r="AC8" s="397"/>
      <c r="AD8" s="397"/>
      <c r="AE8" s="397"/>
      <c r="AF8" s="397"/>
      <c r="AG8" s="397"/>
      <c r="AH8" s="398"/>
      <c r="AI8" s="319"/>
      <c r="AJ8" s="122"/>
      <c r="AK8" s="59"/>
      <c r="AL8" s="56"/>
      <c r="AM8" s="32"/>
      <c r="AN8" s="32"/>
    </row>
    <row r="9" spans="1:40" s="3" customFormat="1" ht="22.7" customHeight="1" x14ac:dyDescent="0.2">
      <c r="A9" s="113"/>
      <c r="B9" s="828" t="s">
        <v>274</v>
      </c>
      <c r="C9" s="829"/>
      <c r="D9" s="397"/>
      <c r="E9" s="397"/>
      <c r="F9" s="397"/>
      <c r="G9" s="397"/>
      <c r="H9" s="397"/>
      <c r="I9" s="397"/>
      <c r="J9" s="397"/>
      <c r="K9" s="397"/>
      <c r="L9" s="397"/>
      <c r="M9" s="397"/>
      <c r="N9" s="397"/>
      <c r="O9" s="397"/>
      <c r="P9" s="397"/>
      <c r="Q9" s="397"/>
      <c r="R9" s="397"/>
      <c r="S9" s="397"/>
      <c r="T9" s="397"/>
      <c r="U9" s="397"/>
      <c r="V9" s="397"/>
      <c r="W9" s="397"/>
      <c r="X9" s="397"/>
      <c r="Y9" s="397"/>
      <c r="Z9" s="397"/>
      <c r="AA9" s="397"/>
      <c r="AB9" s="397"/>
      <c r="AC9" s="397"/>
      <c r="AD9" s="397"/>
      <c r="AE9" s="397"/>
      <c r="AF9" s="397"/>
      <c r="AG9" s="397"/>
      <c r="AH9" s="398"/>
      <c r="AI9" s="319"/>
      <c r="AJ9" s="123"/>
      <c r="AK9" s="60"/>
      <c r="AL9" s="46"/>
      <c r="AM9"/>
      <c r="AN9"/>
    </row>
    <row r="10" spans="1:40" s="3" customFormat="1" ht="22.7" customHeight="1" x14ac:dyDescent="0.2">
      <c r="A10" s="113"/>
      <c r="B10" s="830" t="s">
        <v>275</v>
      </c>
      <c r="C10" s="831"/>
      <c r="D10" s="397"/>
      <c r="E10" s="397"/>
      <c r="F10" s="397"/>
      <c r="G10" s="397"/>
      <c r="H10" s="397"/>
      <c r="I10" s="397"/>
      <c r="J10" s="397"/>
      <c r="K10" s="397"/>
      <c r="L10" s="397"/>
      <c r="M10" s="397"/>
      <c r="N10" s="397"/>
      <c r="O10" s="397"/>
      <c r="P10" s="397"/>
      <c r="Q10" s="397"/>
      <c r="R10" s="397"/>
      <c r="S10" s="397"/>
      <c r="T10" s="397"/>
      <c r="U10" s="397"/>
      <c r="V10" s="397"/>
      <c r="W10" s="397"/>
      <c r="X10" s="397"/>
      <c r="Y10" s="397"/>
      <c r="Z10" s="397"/>
      <c r="AA10" s="397"/>
      <c r="AB10" s="397"/>
      <c r="AC10" s="397"/>
      <c r="AD10" s="397"/>
      <c r="AE10" s="397"/>
      <c r="AF10" s="397"/>
      <c r="AG10" s="397"/>
      <c r="AH10" s="398"/>
      <c r="AI10" s="319"/>
      <c r="AJ10" s="123"/>
      <c r="AK10" s="70"/>
      <c r="AL10" s="46"/>
      <c r="AM10"/>
      <c r="AN10"/>
    </row>
    <row r="11" spans="1:40" s="3" customFormat="1" ht="22.7" customHeight="1" x14ac:dyDescent="0.2">
      <c r="A11" s="113"/>
      <c r="B11" s="828" t="s">
        <v>274</v>
      </c>
      <c r="C11" s="829"/>
      <c r="D11" s="397"/>
      <c r="E11" s="397"/>
      <c r="F11" s="397"/>
      <c r="G11" s="397"/>
      <c r="H11" s="397"/>
      <c r="I11" s="397"/>
      <c r="J11" s="397"/>
      <c r="K11" s="397"/>
      <c r="L11" s="397"/>
      <c r="M11" s="397"/>
      <c r="N11" s="397"/>
      <c r="O11" s="397"/>
      <c r="P11" s="397"/>
      <c r="Q11" s="397"/>
      <c r="R11" s="397"/>
      <c r="S11" s="397"/>
      <c r="T11" s="397"/>
      <c r="U11" s="397"/>
      <c r="V11" s="397"/>
      <c r="W11" s="397"/>
      <c r="X11" s="397"/>
      <c r="Y11" s="397"/>
      <c r="Z11" s="397"/>
      <c r="AA11" s="397"/>
      <c r="AB11" s="397"/>
      <c r="AC11" s="397"/>
      <c r="AD11" s="397"/>
      <c r="AE11" s="397"/>
      <c r="AF11" s="397"/>
      <c r="AG11" s="397"/>
      <c r="AH11" s="398"/>
      <c r="AI11" s="319"/>
      <c r="AJ11" s="80"/>
      <c r="AK11" s="58"/>
      <c r="AL11" s="56"/>
      <c r="AM11" s="10"/>
      <c r="AN11"/>
    </row>
    <row r="12" spans="1:40" s="3" customFormat="1" ht="22.7" customHeight="1" x14ac:dyDescent="0.2">
      <c r="A12" s="113"/>
      <c r="B12" s="830" t="s">
        <v>275</v>
      </c>
      <c r="C12" s="831"/>
      <c r="D12" s="397"/>
      <c r="E12" s="397"/>
      <c r="F12" s="397"/>
      <c r="G12" s="397"/>
      <c r="H12" s="397"/>
      <c r="I12" s="397"/>
      <c r="J12" s="397"/>
      <c r="K12" s="397"/>
      <c r="L12" s="397"/>
      <c r="M12" s="397"/>
      <c r="N12" s="397"/>
      <c r="O12" s="397"/>
      <c r="P12" s="397"/>
      <c r="Q12" s="397"/>
      <c r="R12" s="397"/>
      <c r="S12" s="397"/>
      <c r="T12" s="397"/>
      <c r="U12" s="397"/>
      <c r="V12" s="397"/>
      <c r="W12" s="397"/>
      <c r="X12" s="397"/>
      <c r="Y12" s="397"/>
      <c r="Z12" s="397"/>
      <c r="AA12" s="397"/>
      <c r="AB12" s="397"/>
      <c r="AC12" s="397"/>
      <c r="AD12" s="397"/>
      <c r="AE12" s="397"/>
      <c r="AF12" s="397"/>
      <c r="AG12" s="397"/>
      <c r="AH12" s="398"/>
      <c r="AI12" s="319"/>
      <c r="AJ12" s="80"/>
      <c r="AK12" s="58"/>
      <c r="AL12" s="56"/>
      <c r="AM12" s="10"/>
      <c r="AN12"/>
    </row>
    <row r="13" spans="1:40" s="3" customFormat="1" ht="22.7" customHeight="1" thickBot="1" x14ac:dyDescent="0.25">
      <c r="A13" s="115"/>
      <c r="B13" s="797" t="str">
        <f>B_PrZeit</f>
        <v>Präsenzzeit</v>
      </c>
      <c r="C13" s="790"/>
      <c r="D13" s="315">
        <f t="shared" ref="D13:AH13" si="2">24*(D6-D5+D8-D7+D10-D9+D12-D11)*D88</f>
        <v>0</v>
      </c>
      <c r="E13" s="315">
        <f t="shared" si="2"/>
        <v>0</v>
      </c>
      <c r="F13" s="315">
        <f t="shared" si="2"/>
        <v>0</v>
      </c>
      <c r="G13" s="315">
        <f t="shared" si="2"/>
        <v>0</v>
      </c>
      <c r="H13" s="315">
        <f t="shared" si="2"/>
        <v>0</v>
      </c>
      <c r="I13" s="315">
        <f t="shared" si="2"/>
        <v>0</v>
      </c>
      <c r="J13" s="315">
        <f t="shared" si="2"/>
        <v>0</v>
      </c>
      <c r="K13" s="315">
        <f t="shared" si="2"/>
        <v>0</v>
      </c>
      <c r="L13" s="315">
        <f t="shared" si="2"/>
        <v>0</v>
      </c>
      <c r="M13" s="315">
        <f t="shared" si="2"/>
        <v>0</v>
      </c>
      <c r="N13" s="315">
        <f t="shared" si="2"/>
        <v>0</v>
      </c>
      <c r="O13" s="315">
        <f t="shared" si="2"/>
        <v>0</v>
      </c>
      <c r="P13" s="315">
        <f t="shared" si="2"/>
        <v>0</v>
      </c>
      <c r="Q13" s="315">
        <f t="shared" si="2"/>
        <v>0</v>
      </c>
      <c r="R13" s="315">
        <f t="shared" si="2"/>
        <v>0</v>
      </c>
      <c r="S13" s="315">
        <f t="shared" si="2"/>
        <v>0</v>
      </c>
      <c r="T13" s="315">
        <f t="shared" si="2"/>
        <v>0</v>
      </c>
      <c r="U13" s="315">
        <f t="shared" si="2"/>
        <v>0</v>
      </c>
      <c r="V13" s="315">
        <f t="shared" si="2"/>
        <v>0</v>
      </c>
      <c r="W13" s="315">
        <f t="shared" si="2"/>
        <v>0</v>
      </c>
      <c r="X13" s="315">
        <f t="shared" si="2"/>
        <v>0</v>
      </c>
      <c r="Y13" s="315">
        <f t="shared" si="2"/>
        <v>0</v>
      </c>
      <c r="Z13" s="315">
        <f t="shared" si="2"/>
        <v>0</v>
      </c>
      <c r="AA13" s="315">
        <f t="shared" si="2"/>
        <v>0</v>
      </c>
      <c r="AB13" s="315">
        <f t="shared" si="2"/>
        <v>0</v>
      </c>
      <c r="AC13" s="315">
        <f t="shared" si="2"/>
        <v>0</v>
      </c>
      <c r="AD13" s="315">
        <f t="shared" si="2"/>
        <v>0</v>
      </c>
      <c r="AE13" s="315">
        <f t="shared" si="2"/>
        <v>0</v>
      </c>
      <c r="AF13" s="315">
        <f t="shared" si="2"/>
        <v>0</v>
      </c>
      <c r="AG13" s="315">
        <f t="shared" si="2"/>
        <v>0</v>
      </c>
      <c r="AH13" s="318">
        <f t="shared" si="2"/>
        <v>0</v>
      </c>
      <c r="AI13" s="320"/>
      <c r="AJ13" s="110"/>
      <c r="AK13" s="58"/>
      <c r="AL13" s="56"/>
      <c r="AM13" s="10"/>
      <c r="AN13"/>
    </row>
    <row r="14" spans="1:40" s="2" customFormat="1" ht="22.7" customHeight="1" x14ac:dyDescent="0.2">
      <c r="A14" s="116"/>
      <c r="B14" s="352" t="str">
        <f>B_TotalAZist</f>
        <v>Total Arbeitszeit (IST)</v>
      </c>
      <c r="C14" s="825" t="str">
        <f>B_Utraege</f>
        <v>&lt;&lt;&lt;  Überträge
&amp; Jahresanspruch</v>
      </c>
      <c r="D14" s="350">
        <f>IF(D13+D35&gt;=D15,D13+D35,MIN(D13+D35+SUM(D20,D22:D34),IF(D15&lt;0,0,D15)))*D84</f>
        <v>0</v>
      </c>
      <c r="E14" s="350">
        <f t="shared" ref="E14:AH14" si="3">IF(E13+E35&gt;=E15,E13+E35,MIN(E13+E35+SUM(E20,E22:E34),IF(E15&lt;0,0,E15)))*E84</f>
        <v>0</v>
      </c>
      <c r="F14" s="350">
        <f t="shared" si="3"/>
        <v>0</v>
      </c>
      <c r="G14" s="350">
        <f t="shared" si="3"/>
        <v>0</v>
      </c>
      <c r="H14" s="350">
        <f t="shared" si="3"/>
        <v>0</v>
      </c>
      <c r="I14" s="350">
        <f t="shared" si="3"/>
        <v>0</v>
      </c>
      <c r="J14" s="350">
        <f t="shared" si="3"/>
        <v>0</v>
      </c>
      <c r="K14" s="350">
        <f t="shared" si="3"/>
        <v>0</v>
      </c>
      <c r="L14" s="350">
        <f t="shared" si="3"/>
        <v>0</v>
      </c>
      <c r="M14" s="350">
        <f t="shared" si="3"/>
        <v>0</v>
      </c>
      <c r="N14" s="350">
        <f t="shared" si="3"/>
        <v>0</v>
      </c>
      <c r="O14" s="350">
        <f t="shared" si="3"/>
        <v>0</v>
      </c>
      <c r="P14" s="350">
        <f t="shared" si="3"/>
        <v>0</v>
      </c>
      <c r="Q14" s="350">
        <f t="shared" si="3"/>
        <v>0</v>
      </c>
      <c r="R14" s="350">
        <f t="shared" si="3"/>
        <v>0</v>
      </c>
      <c r="S14" s="350">
        <f t="shared" si="3"/>
        <v>0</v>
      </c>
      <c r="T14" s="350">
        <f t="shared" si="3"/>
        <v>0</v>
      </c>
      <c r="U14" s="350">
        <f t="shared" si="3"/>
        <v>0</v>
      </c>
      <c r="V14" s="350">
        <f t="shared" si="3"/>
        <v>0</v>
      </c>
      <c r="W14" s="350">
        <f t="shared" si="3"/>
        <v>0</v>
      </c>
      <c r="X14" s="350">
        <f t="shared" si="3"/>
        <v>0</v>
      </c>
      <c r="Y14" s="350">
        <f t="shared" si="3"/>
        <v>0</v>
      </c>
      <c r="Z14" s="350">
        <f t="shared" si="3"/>
        <v>0</v>
      </c>
      <c r="AA14" s="350">
        <f t="shared" si="3"/>
        <v>0</v>
      </c>
      <c r="AB14" s="350">
        <f t="shared" si="3"/>
        <v>0</v>
      </c>
      <c r="AC14" s="350">
        <f t="shared" si="3"/>
        <v>0</v>
      </c>
      <c r="AD14" s="350">
        <f t="shared" si="3"/>
        <v>0</v>
      </c>
      <c r="AE14" s="350">
        <f t="shared" si="3"/>
        <v>0</v>
      </c>
      <c r="AF14" s="350">
        <f t="shared" si="3"/>
        <v>0</v>
      </c>
      <c r="AG14" s="350">
        <f t="shared" si="3"/>
        <v>0</v>
      </c>
      <c r="AH14" s="350">
        <f t="shared" si="3"/>
        <v>0</v>
      </c>
      <c r="AI14" s="247">
        <f>SUMIF($D$82:$AH$82,1,D14:AH14)</f>
        <v>0</v>
      </c>
      <c r="AJ14" s="244">
        <f>AI14-AI15</f>
        <v>-176.40000000000006</v>
      </c>
      <c r="AK14" s="59"/>
      <c r="AL14" s="56"/>
      <c r="AM14" s="10"/>
      <c r="AN14" s="15"/>
    </row>
    <row r="15" spans="1:40" s="3" customFormat="1" ht="22.7" customHeight="1" x14ac:dyDescent="0.2">
      <c r="A15" s="117"/>
      <c r="B15" s="352" t="str">
        <f>B_NettoSollAZ</f>
        <v>Netto-SOLL-Arbeitszeit</v>
      </c>
      <c r="C15" s="826"/>
      <c r="D15" s="245">
        <f>ROUND(D16-D19,2)</f>
        <v>0</v>
      </c>
      <c r="E15" s="245">
        <f t="shared" ref="E15:AE15" si="4">ROUND(E16-E19,2)</f>
        <v>8.4</v>
      </c>
      <c r="F15" s="245">
        <f t="shared" si="4"/>
        <v>8.4</v>
      </c>
      <c r="G15" s="245">
        <f t="shared" si="4"/>
        <v>8.4</v>
      </c>
      <c r="H15" s="245">
        <f t="shared" si="4"/>
        <v>8.4</v>
      </c>
      <c r="I15" s="245">
        <f t="shared" si="4"/>
        <v>0</v>
      </c>
      <c r="J15" s="245">
        <f t="shared" si="4"/>
        <v>0</v>
      </c>
      <c r="K15" s="245">
        <f t="shared" si="4"/>
        <v>8.4</v>
      </c>
      <c r="L15" s="245">
        <f t="shared" si="4"/>
        <v>8.4</v>
      </c>
      <c r="M15" s="245">
        <f t="shared" si="4"/>
        <v>8.4</v>
      </c>
      <c r="N15" s="245">
        <f t="shared" si="4"/>
        <v>8.4</v>
      </c>
      <c r="O15" s="245">
        <f t="shared" si="4"/>
        <v>8.4</v>
      </c>
      <c r="P15" s="245">
        <f t="shared" si="4"/>
        <v>0</v>
      </c>
      <c r="Q15" s="245">
        <f t="shared" si="4"/>
        <v>0</v>
      </c>
      <c r="R15" s="245">
        <f t="shared" si="4"/>
        <v>8.4</v>
      </c>
      <c r="S15" s="245">
        <f t="shared" si="4"/>
        <v>8.4</v>
      </c>
      <c r="T15" s="245">
        <f t="shared" si="4"/>
        <v>8.4</v>
      </c>
      <c r="U15" s="245">
        <f t="shared" si="4"/>
        <v>8.4</v>
      </c>
      <c r="V15" s="245">
        <f t="shared" si="4"/>
        <v>8.4</v>
      </c>
      <c r="W15" s="245">
        <f t="shared" si="4"/>
        <v>0</v>
      </c>
      <c r="X15" s="245">
        <f t="shared" si="4"/>
        <v>0</v>
      </c>
      <c r="Y15" s="245">
        <f t="shared" si="4"/>
        <v>8.4</v>
      </c>
      <c r="Z15" s="245">
        <f t="shared" si="4"/>
        <v>8.4</v>
      </c>
      <c r="AA15" s="245">
        <f t="shared" si="4"/>
        <v>8.4</v>
      </c>
      <c r="AB15" s="245">
        <f t="shared" si="4"/>
        <v>8.4</v>
      </c>
      <c r="AC15" s="245">
        <f t="shared" si="4"/>
        <v>8.4</v>
      </c>
      <c r="AD15" s="245">
        <f t="shared" si="4"/>
        <v>0</v>
      </c>
      <c r="AE15" s="245">
        <f t="shared" si="4"/>
        <v>0</v>
      </c>
      <c r="AF15" s="245">
        <f>IF(AF$38=4,0,ROUND(AF16-AF19,2))</f>
        <v>8.4</v>
      </c>
      <c r="AG15" s="245">
        <f t="shared" ref="AG15:AH15" si="5">IF(AG$38=4,0,ROUND(AG16-AG19,2))</f>
        <v>8.4</v>
      </c>
      <c r="AH15" s="245">
        <f t="shared" si="5"/>
        <v>0</v>
      </c>
      <c r="AI15" s="247">
        <f>SUMIF($D$82:$AH$82,1,D15:AH15)</f>
        <v>176.40000000000006</v>
      </c>
      <c r="AJ15" s="248"/>
      <c r="AK15" s="58"/>
      <c r="AL15" s="56"/>
      <c r="AM15" s="10"/>
      <c r="AN15"/>
    </row>
    <row r="16" spans="1:40" s="3" customFormat="1" ht="22.7" customHeight="1" x14ac:dyDescent="0.2">
      <c r="A16" s="117"/>
      <c r="B16" s="352" t="str">
        <f>B_BruttoSollAZ</f>
        <v>Brutto-SOLL-Arb.zeit</v>
      </c>
      <c r="C16" s="826"/>
      <c r="D16" s="245">
        <f t="shared" ref="D16:AE16" si="6">VLOOKUP(D3,VSA_Kalender,16)</f>
        <v>8.4</v>
      </c>
      <c r="E16" s="245">
        <f t="shared" si="6"/>
        <v>8.4</v>
      </c>
      <c r="F16" s="245">
        <f t="shared" si="6"/>
        <v>8.4</v>
      </c>
      <c r="G16" s="245">
        <f t="shared" si="6"/>
        <v>8.4</v>
      </c>
      <c r="H16" s="245">
        <f t="shared" si="6"/>
        <v>8.4</v>
      </c>
      <c r="I16" s="245">
        <f t="shared" si="6"/>
        <v>0</v>
      </c>
      <c r="J16" s="245">
        <f t="shared" si="6"/>
        <v>0</v>
      </c>
      <c r="K16" s="245">
        <f t="shared" si="6"/>
        <v>8.4</v>
      </c>
      <c r="L16" s="245">
        <f t="shared" si="6"/>
        <v>8.4</v>
      </c>
      <c r="M16" s="245">
        <f t="shared" si="6"/>
        <v>8.4</v>
      </c>
      <c r="N16" s="245">
        <f t="shared" si="6"/>
        <v>8.4</v>
      </c>
      <c r="O16" s="245">
        <f t="shared" si="6"/>
        <v>8.4</v>
      </c>
      <c r="P16" s="245">
        <f t="shared" si="6"/>
        <v>0</v>
      </c>
      <c r="Q16" s="245">
        <f t="shared" si="6"/>
        <v>0</v>
      </c>
      <c r="R16" s="245">
        <f t="shared" si="6"/>
        <v>8.4</v>
      </c>
      <c r="S16" s="245">
        <f t="shared" si="6"/>
        <v>8.4</v>
      </c>
      <c r="T16" s="245">
        <f t="shared" si="6"/>
        <v>8.4</v>
      </c>
      <c r="U16" s="245">
        <f t="shared" si="6"/>
        <v>8.4</v>
      </c>
      <c r="V16" s="245">
        <f t="shared" si="6"/>
        <v>8.4</v>
      </c>
      <c r="W16" s="245">
        <f t="shared" si="6"/>
        <v>0</v>
      </c>
      <c r="X16" s="245">
        <f t="shared" si="6"/>
        <v>0</v>
      </c>
      <c r="Y16" s="245">
        <f t="shared" si="6"/>
        <v>8.4</v>
      </c>
      <c r="Z16" s="245">
        <f t="shared" si="6"/>
        <v>8.4</v>
      </c>
      <c r="AA16" s="245">
        <f t="shared" si="6"/>
        <v>8.4</v>
      </c>
      <c r="AB16" s="245">
        <f t="shared" si="6"/>
        <v>8.4</v>
      </c>
      <c r="AC16" s="245">
        <f t="shared" si="6"/>
        <v>8.4</v>
      </c>
      <c r="AD16" s="245">
        <f t="shared" si="6"/>
        <v>0</v>
      </c>
      <c r="AE16" s="245">
        <f t="shared" si="6"/>
        <v>0</v>
      </c>
      <c r="AF16" s="245">
        <f>IF(AF$38=4,0,VLOOKUP(AF3,VSA_Kalender,16))</f>
        <v>8.4</v>
      </c>
      <c r="AG16" s="245">
        <f>IF(AG$38=4,0,VLOOKUP(AG3,VSA_Kalender,16))</f>
        <v>8.4</v>
      </c>
      <c r="AH16" s="245">
        <f>IF(AH$38=4,0,VLOOKUP(AH3,VSA_Kalender,16))</f>
        <v>0</v>
      </c>
      <c r="AI16" s="247"/>
      <c r="AJ16" s="248"/>
      <c r="AK16" s="58"/>
      <c r="AL16" s="56"/>
      <c r="AM16" s="10"/>
      <c r="AN16"/>
    </row>
    <row r="17" spans="1:40" s="3" customFormat="1" ht="22.7" customHeight="1" x14ac:dyDescent="0.2">
      <c r="A17" s="117"/>
      <c r="B17" s="352" t="str">
        <f>B_MehrMinder</f>
        <v>Mehr-/Minderleistung</v>
      </c>
      <c r="C17" s="827"/>
      <c r="D17" s="245">
        <f t="shared" ref="D17:AH17" ca="1" si="7">(SL_BisDatum&gt;=D3)*ROUND(D14-D15,2)</f>
        <v>0</v>
      </c>
      <c r="E17" s="245">
        <f t="shared" ca="1" si="7"/>
        <v>0</v>
      </c>
      <c r="F17" s="245">
        <f t="shared" ca="1" si="7"/>
        <v>0</v>
      </c>
      <c r="G17" s="245">
        <f t="shared" ca="1" si="7"/>
        <v>0</v>
      </c>
      <c r="H17" s="245">
        <f t="shared" ca="1" si="7"/>
        <v>0</v>
      </c>
      <c r="I17" s="245">
        <f t="shared" ca="1" si="7"/>
        <v>0</v>
      </c>
      <c r="J17" s="245">
        <f t="shared" ca="1" si="7"/>
        <v>0</v>
      </c>
      <c r="K17" s="245">
        <f t="shared" ca="1" si="7"/>
        <v>0</v>
      </c>
      <c r="L17" s="245">
        <f t="shared" ca="1" si="7"/>
        <v>0</v>
      </c>
      <c r="M17" s="245">
        <f t="shared" ca="1" si="7"/>
        <v>0</v>
      </c>
      <c r="N17" s="245">
        <f t="shared" ca="1" si="7"/>
        <v>0</v>
      </c>
      <c r="O17" s="245">
        <f t="shared" ca="1" si="7"/>
        <v>0</v>
      </c>
      <c r="P17" s="245">
        <f t="shared" ca="1" si="7"/>
        <v>0</v>
      </c>
      <c r="Q17" s="245">
        <f t="shared" ca="1" si="7"/>
        <v>0</v>
      </c>
      <c r="R17" s="245">
        <f t="shared" ca="1" si="7"/>
        <v>0</v>
      </c>
      <c r="S17" s="245">
        <f t="shared" ca="1" si="7"/>
        <v>0</v>
      </c>
      <c r="T17" s="245">
        <f t="shared" ca="1" si="7"/>
        <v>0</v>
      </c>
      <c r="U17" s="245">
        <f t="shared" ca="1" si="7"/>
        <v>0</v>
      </c>
      <c r="V17" s="245">
        <f t="shared" ca="1" si="7"/>
        <v>0</v>
      </c>
      <c r="W17" s="245">
        <f t="shared" ca="1" si="7"/>
        <v>0</v>
      </c>
      <c r="X17" s="245">
        <f t="shared" ca="1" si="7"/>
        <v>0</v>
      </c>
      <c r="Y17" s="245">
        <f t="shared" ca="1" si="7"/>
        <v>0</v>
      </c>
      <c r="Z17" s="245">
        <f t="shared" ca="1" si="7"/>
        <v>0</v>
      </c>
      <c r="AA17" s="245">
        <f t="shared" ca="1" si="7"/>
        <v>0</v>
      </c>
      <c r="AB17" s="245">
        <f t="shared" ca="1" si="7"/>
        <v>0</v>
      </c>
      <c r="AC17" s="245">
        <f t="shared" ca="1" si="7"/>
        <v>0</v>
      </c>
      <c r="AD17" s="245">
        <f t="shared" ca="1" si="7"/>
        <v>0</v>
      </c>
      <c r="AE17" s="245">
        <f t="shared" ca="1" si="7"/>
        <v>0</v>
      </c>
      <c r="AF17" s="245">
        <f t="shared" ca="1" si="7"/>
        <v>0</v>
      </c>
      <c r="AG17" s="245">
        <f t="shared" ca="1" si="7"/>
        <v>0</v>
      </c>
      <c r="AH17" s="245">
        <f t="shared" ca="1" si="7"/>
        <v>0</v>
      </c>
      <c r="AI17" s="249" t="str">
        <f>B_Total</f>
        <v>Total</v>
      </c>
      <c r="AJ17" s="250" t="str">
        <f>B_Vortrag</f>
        <v>Vortrag</v>
      </c>
      <c r="AK17" s="58"/>
      <c r="AL17" s="56"/>
      <c r="AM17" s="10"/>
      <c r="AN17" s="10"/>
    </row>
    <row r="18" spans="1:40" s="3" customFormat="1" ht="22.7" customHeight="1" x14ac:dyDescent="0.2">
      <c r="A18" s="117"/>
      <c r="B18" s="353" t="str">
        <f>B_AZSaldo</f>
        <v>AZ - Saldo</v>
      </c>
      <c r="C18" s="246">
        <f ca="1">VLOOKUP(ROW(),VSA_Uebertrag,$A$1+3)</f>
        <v>-50.4</v>
      </c>
      <c r="D18" s="245">
        <f t="shared" ref="D18:AH18" ca="1" si="8">IFERROR((C18+D17)*(D3&lt;=SL_BisDatum)*VLOOKUP(D3,VSA_Kalender,21,FALSE),0)</f>
        <v>0</v>
      </c>
      <c r="E18" s="245">
        <f t="shared" ca="1" si="8"/>
        <v>0</v>
      </c>
      <c r="F18" s="245">
        <f t="shared" ca="1" si="8"/>
        <v>0</v>
      </c>
      <c r="G18" s="245">
        <f t="shared" ca="1" si="8"/>
        <v>0</v>
      </c>
      <c r="H18" s="245">
        <f t="shared" ca="1" si="8"/>
        <v>0</v>
      </c>
      <c r="I18" s="245">
        <f t="shared" ca="1" si="8"/>
        <v>0</v>
      </c>
      <c r="J18" s="245">
        <f t="shared" ca="1" si="8"/>
        <v>0</v>
      </c>
      <c r="K18" s="245">
        <f t="shared" ca="1" si="8"/>
        <v>0</v>
      </c>
      <c r="L18" s="245">
        <f t="shared" ca="1" si="8"/>
        <v>0</v>
      </c>
      <c r="M18" s="245">
        <f t="shared" ca="1" si="8"/>
        <v>0</v>
      </c>
      <c r="N18" s="245">
        <f t="shared" ca="1" si="8"/>
        <v>0</v>
      </c>
      <c r="O18" s="245">
        <f t="shared" ca="1" si="8"/>
        <v>0</v>
      </c>
      <c r="P18" s="245">
        <f t="shared" ca="1" si="8"/>
        <v>0</v>
      </c>
      <c r="Q18" s="245">
        <f t="shared" ca="1" si="8"/>
        <v>0</v>
      </c>
      <c r="R18" s="245">
        <f t="shared" ca="1" si="8"/>
        <v>0</v>
      </c>
      <c r="S18" s="245">
        <f t="shared" ca="1" si="8"/>
        <v>0</v>
      </c>
      <c r="T18" s="245">
        <f t="shared" ca="1" si="8"/>
        <v>0</v>
      </c>
      <c r="U18" s="245">
        <f t="shared" ca="1" si="8"/>
        <v>0</v>
      </c>
      <c r="V18" s="245">
        <f t="shared" ca="1" si="8"/>
        <v>0</v>
      </c>
      <c r="W18" s="245">
        <f t="shared" ca="1" si="8"/>
        <v>0</v>
      </c>
      <c r="X18" s="245">
        <f t="shared" ca="1" si="8"/>
        <v>0</v>
      </c>
      <c r="Y18" s="245">
        <f t="shared" ca="1" si="8"/>
        <v>0</v>
      </c>
      <c r="Z18" s="245">
        <f t="shared" ca="1" si="8"/>
        <v>0</v>
      </c>
      <c r="AA18" s="245">
        <f t="shared" ca="1" si="8"/>
        <v>0</v>
      </c>
      <c r="AB18" s="245">
        <f t="shared" ca="1" si="8"/>
        <v>0</v>
      </c>
      <c r="AC18" s="245">
        <f t="shared" ca="1" si="8"/>
        <v>0</v>
      </c>
      <c r="AD18" s="245">
        <f t="shared" ca="1" si="8"/>
        <v>0</v>
      </c>
      <c r="AE18" s="245">
        <f t="shared" ca="1" si="8"/>
        <v>0</v>
      </c>
      <c r="AF18" s="245">
        <f t="shared" ca="1" si="8"/>
        <v>0</v>
      </c>
      <c r="AG18" s="245">
        <f t="shared" ca="1" si="8"/>
        <v>0</v>
      </c>
      <c r="AH18" s="245">
        <f t="shared" ca="1" si="8"/>
        <v>0</v>
      </c>
      <c r="AI18" s="245"/>
      <c r="AJ18" s="251">
        <f ca="1">SUMIF($D$82:$AH$82,1,D17:AH17)+C18</f>
        <v>-50.4</v>
      </c>
      <c r="AK18" s="58"/>
      <c r="AL18" s="56"/>
      <c r="AM18" s="10"/>
      <c r="AN18"/>
    </row>
    <row r="19" spans="1:40" s="3" customFormat="1" ht="22.7" customHeight="1" x14ac:dyDescent="0.2">
      <c r="A19" s="117"/>
      <c r="B19" s="353" t="str">
        <f>B_FTA</f>
        <v>Feiertagsanspruch</v>
      </c>
      <c r="C19" s="246">
        <v>0</v>
      </c>
      <c r="D19" s="350">
        <f t="shared" ref="D19:AE19" si="9">VLOOKUP(D3,VSA_Kalender,14)</f>
        <v>8.4</v>
      </c>
      <c r="E19" s="350">
        <f t="shared" si="9"/>
        <v>0</v>
      </c>
      <c r="F19" s="350">
        <f t="shared" si="9"/>
        <v>0</v>
      </c>
      <c r="G19" s="350">
        <f t="shared" si="9"/>
        <v>0</v>
      </c>
      <c r="H19" s="350">
        <f t="shared" si="9"/>
        <v>0</v>
      </c>
      <c r="I19" s="350">
        <f t="shared" si="9"/>
        <v>0</v>
      </c>
      <c r="J19" s="350">
        <f t="shared" si="9"/>
        <v>0</v>
      </c>
      <c r="K19" s="350">
        <f t="shared" si="9"/>
        <v>0</v>
      </c>
      <c r="L19" s="350">
        <f t="shared" si="9"/>
        <v>0</v>
      </c>
      <c r="M19" s="350">
        <f t="shared" si="9"/>
        <v>0</v>
      </c>
      <c r="N19" s="350">
        <f t="shared" si="9"/>
        <v>0</v>
      </c>
      <c r="O19" s="350">
        <f t="shared" si="9"/>
        <v>0</v>
      </c>
      <c r="P19" s="350">
        <f t="shared" si="9"/>
        <v>0</v>
      </c>
      <c r="Q19" s="350">
        <f t="shared" si="9"/>
        <v>0</v>
      </c>
      <c r="R19" s="350">
        <f t="shared" si="9"/>
        <v>0</v>
      </c>
      <c r="S19" s="350">
        <f t="shared" si="9"/>
        <v>0</v>
      </c>
      <c r="T19" s="350">
        <f t="shared" si="9"/>
        <v>0</v>
      </c>
      <c r="U19" s="350">
        <f t="shared" si="9"/>
        <v>0</v>
      </c>
      <c r="V19" s="350">
        <f t="shared" si="9"/>
        <v>0</v>
      </c>
      <c r="W19" s="350">
        <f t="shared" si="9"/>
        <v>0</v>
      </c>
      <c r="X19" s="350">
        <f t="shared" si="9"/>
        <v>0</v>
      </c>
      <c r="Y19" s="350">
        <f t="shared" si="9"/>
        <v>0</v>
      </c>
      <c r="Z19" s="350">
        <f t="shared" si="9"/>
        <v>0</v>
      </c>
      <c r="AA19" s="350">
        <f t="shared" si="9"/>
        <v>0</v>
      </c>
      <c r="AB19" s="350">
        <f t="shared" si="9"/>
        <v>0</v>
      </c>
      <c r="AC19" s="350">
        <f t="shared" si="9"/>
        <v>0</v>
      </c>
      <c r="AD19" s="350">
        <f t="shared" si="9"/>
        <v>0</v>
      </c>
      <c r="AE19" s="350">
        <f t="shared" si="9"/>
        <v>0</v>
      </c>
      <c r="AF19" s="351">
        <f>IF(AF$38=4,0,VLOOKUP(AF3,VSA_Kalender,14))</f>
        <v>0</v>
      </c>
      <c r="AG19" s="351">
        <f>IF(AG$38=4,0,VLOOKUP(AG3,VSA_Kalender,14))</f>
        <v>0</v>
      </c>
      <c r="AH19" s="351">
        <f>IF(AH$38=4,0,VLOOKUP(AH3,VSA_Kalender,14))</f>
        <v>0</v>
      </c>
      <c r="AI19" s="247">
        <f>SUM(D19:AH19)</f>
        <v>8.4</v>
      </c>
      <c r="AJ19" s="357"/>
      <c r="AK19" s="61"/>
      <c r="AL19" s="56"/>
      <c r="AM19" s="10"/>
      <c r="AN19" s="10"/>
    </row>
    <row r="20" spans="1:40" s="3" customFormat="1" ht="22.7" customHeight="1" x14ac:dyDescent="0.2">
      <c r="A20" s="117"/>
      <c r="B20" s="353" t="str">
        <f>B_Ferien</f>
        <v>Ferien</v>
      </c>
      <c r="C20" s="246">
        <f t="shared" ref="C20:C36" si="10">VLOOKUP(ROW(),VSA_Uebertrag,$A$1+3)</f>
        <v>0</v>
      </c>
      <c r="D20" s="314"/>
      <c r="E20" s="314"/>
      <c r="F20" s="314"/>
      <c r="G20" s="314"/>
      <c r="H20" s="314"/>
      <c r="I20" s="314"/>
      <c r="J20" s="314"/>
      <c r="K20" s="314"/>
      <c r="L20" s="314"/>
      <c r="M20" s="314"/>
      <c r="N20" s="314"/>
      <c r="O20" s="314"/>
      <c r="P20" s="314"/>
      <c r="Q20" s="314"/>
      <c r="R20" s="314"/>
      <c r="S20" s="314"/>
      <c r="T20" s="314"/>
      <c r="U20" s="314"/>
      <c r="V20" s="314"/>
      <c r="W20" s="314"/>
      <c r="X20" s="314"/>
      <c r="Y20" s="314"/>
      <c r="Z20" s="314"/>
      <c r="AA20" s="314"/>
      <c r="AB20" s="314"/>
      <c r="AC20" s="314"/>
      <c r="AD20" s="314"/>
      <c r="AE20" s="314"/>
      <c r="AF20" s="314"/>
      <c r="AG20" s="314"/>
      <c r="AH20" s="314"/>
      <c r="AI20" s="247">
        <f t="shared" ref="AI20:AI35" si="11">SUMIF($D$82:$AH$82,1,D20:AH20)</f>
        <v>0</v>
      </c>
      <c r="AJ20" s="252">
        <f>ROUND(C20-AI20,2)</f>
        <v>0</v>
      </c>
      <c r="AK20" s="818" t="s">
        <v>57</v>
      </c>
      <c r="AL20" s="56"/>
      <c r="AM20" s="10"/>
      <c r="AN20" s="10"/>
    </row>
    <row r="21" spans="1:40" s="3" customFormat="1" ht="22.7" customHeight="1" x14ac:dyDescent="0.2">
      <c r="A21" s="117"/>
      <c r="B21" s="353" t="str">
        <f>B_KompAZ</f>
        <v>Kompensation Arbeitstage</v>
      </c>
      <c r="C21" s="255">
        <f t="shared" si="10"/>
        <v>0</v>
      </c>
      <c r="D21" s="324"/>
      <c r="E21" s="324"/>
      <c r="F21" s="324"/>
      <c r="G21" s="324"/>
      <c r="H21" s="324"/>
      <c r="I21" s="324"/>
      <c r="J21" s="324"/>
      <c r="K21" s="324"/>
      <c r="L21" s="324"/>
      <c r="M21" s="324"/>
      <c r="N21" s="324"/>
      <c r="O21" s="324"/>
      <c r="P21" s="324"/>
      <c r="Q21" s="324"/>
      <c r="R21" s="324"/>
      <c r="S21" s="324"/>
      <c r="T21" s="324"/>
      <c r="U21" s="324"/>
      <c r="V21" s="324"/>
      <c r="W21" s="324"/>
      <c r="X21" s="324"/>
      <c r="Y21" s="324"/>
      <c r="Z21" s="324"/>
      <c r="AA21" s="324"/>
      <c r="AB21" s="324"/>
      <c r="AC21" s="324"/>
      <c r="AD21" s="324"/>
      <c r="AE21" s="324"/>
      <c r="AF21" s="324"/>
      <c r="AG21" s="324"/>
      <c r="AH21" s="324"/>
      <c r="AI21" s="253">
        <f t="shared" si="11"/>
        <v>0</v>
      </c>
      <c r="AJ21" s="254">
        <f>ROUND(A21+C21-AI21,0)</f>
        <v>0</v>
      </c>
      <c r="AK21" s="819"/>
      <c r="AL21" s="56"/>
      <c r="AM21" s="10"/>
      <c r="AN21" s="10"/>
    </row>
    <row r="22" spans="1:40" s="3" customFormat="1" ht="22.7" customHeight="1" x14ac:dyDescent="0.2">
      <c r="A22" s="117"/>
      <c r="B22" s="354" t="str">
        <f>B_Arzt</f>
        <v>Arztbesuch</v>
      </c>
      <c r="C22" s="246">
        <f t="shared" si="10"/>
        <v>0</v>
      </c>
      <c r="D22" s="314"/>
      <c r="E22" s="314"/>
      <c r="F22" s="314"/>
      <c r="G22" s="314"/>
      <c r="H22" s="314"/>
      <c r="I22" s="314"/>
      <c r="J22" s="314"/>
      <c r="K22" s="314"/>
      <c r="L22" s="314"/>
      <c r="M22" s="314"/>
      <c r="N22" s="314"/>
      <c r="O22" s="314"/>
      <c r="P22" s="314"/>
      <c r="Q22" s="314"/>
      <c r="R22" s="314"/>
      <c r="S22" s="314"/>
      <c r="T22" s="314"/>
      <c r="U22" s="314"/>
      <c r="V22" s="314"/>
      <c r="W22" s="314"/>
      <c r="X22" s="314"/>
      <c r="Y22" s="314"/>
      <c r="Z22" s="314"/>
      <c r="AA22" s="314"/>
      <c r="AB22" s="314"/>
      <c r="AC22" s="314"/>
      <c r="AD22" s="314"/>
      <c r="AE22" s="314"/>
      <c r="AF22" s="314"/>
      <c r="AG22" s="314"/>
      <c r="AH22" s="314"/>
      <c r="AI22" s="247">
        <f t="shared" si="11"/>
        <v>0</v>
      </c>
      <c r="AJ22" s="252">
        <f>ROUND(A22+C22+AI22,2)</f>
        <v>0</v>
      </c>
      <c r="AK22" s="819" t="s">
        <v>120</v>
      </c>
      <c r="AL22" s="56"/>
      <c r="AM22" s="10"/>
      <c r="AN22" s="10"/>
    </row>
    <row r="23" spans="1:40" s="3" customFormat="1" ht="22.7" customHeight="1" x14ac:dyDescent="0.2">
      <c r="A23" s="117"/>
      <c r="B23" s="353" t="str">
        <f>B_Krank</f>
        <v>Krankheit</v>
      </c>
      <c r="C23" s="246">
        <f t="shared" si="10"/>
        <v>0</v>
      </c>
      <c r="D23" s="314"/>
      <c r="E23" s="314"/>
      <c r="F23" s="314"/>
      <c r="G23" s="314"/>
      <c r="H23" s="314"/>
      <c r="I23" s="314"/>
      <c r="J23" s="314"/>
      <c r="K23" s="314"/>
      <c r="L23" s="314"/>
      <c r="M23" s="314"/>
      <c r="N23" s="314"/>
      <c r="O23" s="314"/>
      <c r="P23" s="314"/>
      <c r="Q23" s="314"/>
      <c r="R23" s="314"/>
      <c r="S23" s="314"/>
      <c r="T23" s="314"/>
      <c r="U23" s="314"/>
      <c r="V23" s="314"/>
      <c r="W23" s="314"/>
      <c r="X23" s="314"/>
      <c r="Y23" s="314"/>
      <c r="Z23" s="314"/>
      <c r="AA23" s="314"/>
      <c r="AB23" s="314"/>
      <c r="AC23" s="314"/>
      <c r="AD23" s="314"/>
      <c r="AE23" s="314"/>
      <c r="AF23" s="314"/>
      <c r="AG23" s="314"/>
      <c r="AH23" s="314"/>
      <c r="AI23" s="247">
        <f t="shared" si="11"/>
        <v>0</v>
      </c>
      <c r="AJ23" s="252">
        <f t="shared" ref="AJ23:AJ35" si="12">ROUND(A23+C23+AI23,2)</f>
        <v>0</v>
      </c>
      <c r="AK23" s="819"/>
      <c r="AL23" s="56"/>
      <c r="AM23" s="10"/>
      <c r="AN23" s="10"/>
    </row>
    <row r="24" spans="1:40" s="3" customFormat="1" ht="22.7" customHeight="1" x14ac:dyDescent="0.2">
      <c r="A24" s="117"/>
      <c r="B24" s="353" t="str">
        <f>B_BU</f>
        <v>Berufsunfall</v>
      </c>
      <c r="C24" s="246">
        <f t="shared" si="10"/>
        <v>0</v>
      </c>
      <c r="D24" s="314"/>
      <c r="E24" s="314"/>
      <c r="F24" s="314"/>
      <c r="G24" s="314"/>
      <c r="H24" s="314"/>
      <c r="I24" s="314"/>
      <c r="J24" s="314"/>
      <c r="K24" s="314"/>
      <c r="L24" s="314"/>
      <c r="M24" s="314"/>
      <c r="N24" s="314"/>
      <c r="O24" s="314"/>
      <c r="P24" s="314"/>
      <c r="Q24" s="314"/>
      <c r="R24" s="314"/>
      <c r="S24" s="314"/>
      <c r="T24" s="314"/>
      <c r="U24" s="314"/>
      <c r="V24" s="314"/>
      <c r="W24" s="314"/>
      <c r="X24" s="314"/>
      <c r="Y24" s="314"/>
      <c r="Z24" s="314"/>
      <c r="AA24" s="314"/>
      <c r="AB24" s="314"/>
      <c r="AC24" s="314"/>
      <c r="AD24" s="314"/>
      <c r="AE24" s="314"/>
      <c r="AF24" s="314"/>
      <c r="AG24" s="314"/>
      <c r="AH24" s="314"/>
      <c r="AI24" s="247">
        <f t="shared" si="11"/>
        <v>0</v>
      </c>
      <c r="AJ24" s="252">
        <f t="shared" si="12"/>
        <v>0</v>
      </c>
      <c r="AK24" s="819"/>
      <c r="AL24" s="56"/>
      <c r="AM24" s="10"/>
      <c r="AN24" s="10"/>
    </row>
    <row r="25" spans="1:40" s="3" customFormat="1" ht="22.7" customHeight="1" x14ac:dyDescent="0.2">
      <c r="A25" s="117"/>
      <c r="B25" s="353" t="str">
        <f>B_NBU</f>
        <v>Nichtberufsunfall</v>
      </c>
      <c r="C25" s="246">
        <f t="shared" si="10"/>
        <v>0</v>
      </c>
      <c r="D25" s="314"/>
      <c r="E25" s="314"/>
      <c r="F25" s="314"/>
      <c r="G25" s="314"/>
      <c r="H25" s="314"/>
      <c r="I25" s="314"/>
      <c r="J25" s="314"/>
      <c r="K25" s="314"/>
      <c r="L25" s="314"/>
      <c r="M25" s="314"/>
      <c r="N25" s="314"/>
      <c r="O25" s="314"/>
      <c r="P25" s="314"/>
      <c r="Q25" s="314"/>
      <c r="R25" s="314"/>
      <c r="S25" s="314"/>
      <c r="T25" s="314"/>
      <c r="U25" s="314"/>
      <c r="V25" s="314"/>
      <c r="W25" s="314"/>
      <c r="X25" s="314"/>
      <c r="Y25" s="314"/>
      <c r="Z25" s="314"/>
      <c r="AA25" s="314"/>
      <c r="AB25" s="314"/>
      <c r="AC25" s="314"/>
      <c r="AD25" s="314"/>
      <c r="AE25" s="314"/>
      <c r="AF25" s="314"/>
      <c r="AG25" s="314"/>
      <c r="AH25" s="314"/>
      <c r="AI25" s="247">
        <f t="shared" si="11"/>
        <v>0</v>
      </c>
      <c r="AJ25" s="252">
        <f t="shared" si="12"/>
        <v>0</v>
      </c>
      <c r="AK25" s="819"/>
      <c r="AL25" s="56"/>
      <c r="AM25" s="10"/>
      <c r="AN25" s="10"/>
    </row>
    <row r="26" spans="1:40" s="3" customFormat="1" ht="22.7" customHeight="1" x14ac:dyDescent="0.2">
      <c r="A26" s="117"/>
      <c r="B26" s="353" t="str">
        <f>B_MilZiv</f>
        <v>Militär / Zivilschutz</v>
      </c>
      <c r="C26" s="246">
        <f t="shared" si="10"/>
        <v>0</v>
      </c>
      <c r="D26" s="314"/>
      <c r="E26" s="314"/>
      <c r="F26" s="314"/>
      <c r="G26" s="314"/>
      <c r="H26" s="314"/>
      <c r="I26" s="314"/>
      <c r="J26" s="314"/>
      <c r="K26" s="314"/>
      <c r="L26" s="314"/>
      <c r="M26" s="314"/>
      <c r="N26" s="314"/>
      <c r="O26" s="314"/>
      <c r="P26" s="314"/>
      <c r="Q26" s="314"/>
      <c r="R26" s="314"/>
      <c r="S26" s="314"/>
      <c r="T26" s="314"/>
      <c r="U26" s="314"/>
      <c r="V26" s="314"/>
      <c r="W26" s="314"/>
      <c r="X26" s="314"/>
      <c r="Y26" s="314"/>
      <c r="Z26" s="314"/>
      <c r="AA26" s="314"/>
      <c r="AB26" s="314"/>
      <c r="AC26" s="314"/>
      <c r="AD26" s="314"/>
      <c r="AE26" s="314"/>
      <c r="AF26" s="314"/>
      <c r="AG26" s="314"/>
      <c r="AH26" s="314"/>
      <c r="AI26" s="247">
        <f t="shared" si="11"/>
        <v>0</v>
      </c>
      <c r="AJ26" s="252">
        <f t="shared" si="12"/>
        <v>0</v>
      </c>
      <c r="AK26" s="819"/>
      <c r="AL26" s="56"/>
      <c r="AM26" s="10"/>
      <c r="AN26" s="10"/>
    </row>
    <row r="27" spans="1:40" s="3" customFormat="1" ht="22.7" customHeight="1" x14ac:dyDescent="0.2">
      <c r="A27" s="117"/>
      <c r="B27" s="353" t="str">
        <f>B_UUB</f>
        <v>Unbezahlter Urlaub</v>
      </c>
      <c r="C27" s="246">
        <f t="shared" si="10"/>
        <v>0</v>
      </c>
      <c r="D27" s="314"/>
      <c r="E27" s="314"/>
      <c r="F27" s="314"/>
      <c r="G27" s="314"/>
      <c r="H27" s="314"/>
      <c r="I27" s="314"/>
      <c r="J27" s="314"/>
      <c r="K27" s="314"/>
      <c r="L27" s="314"/>
      <c r="M27" s="314"/>
      <c r="N27" s="314"/>
      <c r="O27" s="314"/>
      <c r="P27" s="314"/>
      <c r="Q27" s="314"/>
      <c r="R27" s="314"/>
      <c r="S27" s="314"/>
      <c r="T27" s="314"/>
      <c r="U27" s="314"/>
      <c r="V27" s="314"/>
      <c r="W27" s="314"/>
      <c r="X27" s="314"/>
      <c r="Y27" s="314"/>
      <c r="Z27" s="314"/>
      <c r="AA27" s="314"/>
      <c r="AB27" s="314"/>
      <c r="AC27" s="314"/>
      <c r="AD27" s="314"/>
      <c r="AE27" s="314"/>
      <c r="AF27" s="314"/>
      <c r="AG27" s="314"/>
      <c r="AH27" s="314"/>
      <c r="AI27" s="247">
        <f t="shared" si="11"/>
        <v>0</v>
      </c>
      <c r="AJ27" s="252">
        <f>ROUND(A27+C27-AI27,2)</f>
        <v>0</v>
      </c>
      <c r="AK27" s="819" t="s">
        <v>57</v>
      </c>
      <c r="AL27" s="56"/>
      <c r="AM27" s="10"/>
      <c r="AN27" s="10"/>
    </row>
    <row r="28" spans="1:40" s="3" customFormat="1" ht="22.7" customHeight="1" x14ac:dyDescent="0.2">
      <c r="A28" s="117"/>
      <c r="B28" s="353" t="str">
        <f>B_UB</f>
        <v>Bezahlter Urlaub</v>
      </c>
      <c r="C28" s="246">
        <f t="shared" si="10"/>
        <v>0</v>
      </c>
      <c r="D28" s="314"/>
      <c r="E28" s="314"/>
      <c r="F28" s="314"/>
      <c r="G28" s="314"/>
      <c r="H28" s="314"/>
      <c r="I28" s="314"/>
      <c r="J28" s="314"/>
      <c r="K28" s="314"/>
      <c r="L28" s="314"/>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247">
        <f t="shared" si="11"/>
        <v>0</v>
      </c>
      <c r="AJ28" s="252">
        <f t="shared" ref="AJ28:AJ30" si="13">ROUND(A28+C28-AI28,2)</f>
        <v>0</v>
      </c>
      <c r="AK28" s="819"/>
      <c r="AL28" s="56"/>
      <c r="AM28" s="10"/>
      <c r="AN28"/>
    </row>
    <row r="29" spans="1:40" s="3" customFormat="1" ht="22.7" customHeight="1" x14ac:dyDescent="0.2">
      <c r="A29" s="117"/>
      <c r="B29" s="353" t="str">
        <f>B_NebenB</f>
        <v>Nebenbeschäftigung</v>
      </c>
      <c r="C29" s="246">
        <f t="shared" si="10"/>
        <v>0</v>
      </c>
      <c r="D29" s="314"/>
      <c r="E29" s="314"/>
      <c r="F29" s="314"/>
      <c r="G29" s="314"/>
      <c r="H29" s="314"/>
      <c r="I29" s="314"/>
      <c r="J29" s="314"/>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14"/>
      <c r="AH29" s="314"/>
      <c r="AI29" s="247">
        <f t="shared" si="11"/>
        <v>0</v>
      </c>
      <c r="AJ29" s="252">
        <f t="shared" si="13"/>
        <v>0</v>
      </c>
      <c r="AK29" s="819"/>
      <c r="AL29" s="56"/>
      <c r="AM29" s="10"/>
      <c r="AN29" s="10"/>
    </row>
    <row r="30" spans="1:40" s="3" customFormat="1" ht="22.7" customHeight="1" x14ac:dyDescent="0.2">
      <c r="A30" s="117"/>
      <c r="B30" s="353" t="str">
        <f>B_DAG</f>
        <v>D A G</v>
      </c>
      <c r="C30" s="246">
        <f t="shared" si="10"/>
        <v>0</v>
      </c>
      <c r="D30" s="314"/>
      <c r="E30" s="314"/>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247">
        <f t="shared" si="11"/>
        <v>0</v>
      </c>
      <c r="AJ30" s="252">
        <f t="shared" si="13"/>
        <v>0</v>
      </c>
      <c r="AK30" s="820"/>
      <c r="AL30" s="56"/>
      <c r="AM30" s="10"/>
      <c r="AN30" s="10"/>
    </row>
    <row r="31" spans="1:40" s="3" customFormat="1" ht="22.7" customHeight="1" x14ac:dyDescent="0.2">
      <c r="A31" s="117"/>
      <c r="B31" s="353" t="str">
        <f>B_Divers</f>
        <v>Diverses</v>
      </c>
      <c r="C31" s="246">
        <f t="shared" si="10"/>
        <v>0</v>
      </c>
      <c r="D31" s="314"/>
      <c r="E31" s="314"/>
      <c r="F31" s="314"/>
      <c r="G31" s="314"/>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247">
        <f t="shared" si="11"/>
        <v>0</v>
      </c>
      <c r="AJ31" s="252">
        <f t="shared" si="12"/>
        <v>0</v>
      </c>
      <c r="AK31" s="815" t="s">
        <v>120</v>
      </c>
      <c r="AL31" s="56"/>
      <c r="AM31" s="10"/>
      <c r="AN31" s="10"/>
    </row>
    <row r="32" spans="1:40" s="3" customFormat="1" ht="22.7" customHeight="1" x14ac:dyDescent="0.2">
      <c r="A32" s="117"/>
      <c r="B32" s="353" t="str">
        <f>B_FamPersErg</f>
        <v>Fam./pers. Ereignisse</v>
      </c>
      <c r="C32" s="246">
        <f t="shared" si="10"/>
        <v>0</v>
      </c>
      <c r="D32" s="31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247">
        <f t="shared" si="11"/>
        <v>0</v>
      </c>
      <c r="AJ32" s="252">
        <f t="shared" si="12"/>
        <v>0</v>
      </c>
      <c r="AK32" s="816"/>
      <c r="AL32" s="56"/>
      <c r="AM32" s="10"/>
      <c r="AN32" s="10"/>
    </row>
    <row r="33" spans="1:40" s="3" customFormat="1" ht="22.7" customHeight="1" x14ac:dyDescent="0.2">
      <c r="A33" s="117"/>
      <c r="B33" s="353" t="str">
        <f>B_FZ1</f>
        <v>freie Zeile 1</v>
      </c>
      <c r="C33" s="246">
        <f t="shared" si="10"/>
        <v>0</v>
      </c>
      <c r="D33" s="314"/>
      <c r="E33" s="314"/>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314"/>
      <c r="AI33" s="247">
        <f t="shared" si="11"/>
        <v>0</v>
      </c>
      <c r="AJ33" s="252">
        <f t="shared" si="12"/>
        <v>0</v>
      </c>
      <c r="AK33" s="816"/>
      <c r="AL33" s="56"/>
      <c r="AM33" s="10"/>
      <c r="AN33" s="10"/>
    </row>
    <row r="34" spans="1:40" s="3" customFormat="1" ht="22.7" customHeight="1" x14ac:dyDescent="0.2">
      <c r="A34" s="117"/>
      <c r="B34" s="353" t="str">
        <f>B_FZ2</f>
        <v>freie Zeile 2</v>
      </c>
      <c r="C34" s="246">
        <f t="shared" si="10"/>
        <v>0</v>
      </c>
      <c r="D34" s="314"/>
      <c r="E34" s="314"/>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4"/>
      <c r="AI34" s="247">
        <f t="shared" si="11"/>
        <v>0</v>
      </c>
      <c r="AJ34" s="252">
        <f t="shared" si="12"/>
        <v>0</v>
      </c>
      <c r="AK34" s="816"/>
      <c r="AL34" s="56"/>
      <c r="AM34" s="10"/>
      <c r="AN34" s="10"/>
    </row>
    <row r="35" spans="1:40" s="3" customFormat="1" ht="22.7" customHeight="1" thickBot="1" x14ac:dyDescent="0.25">
      <c r="A35" s="117"/>
      <c r="B35" s="364" t="str">
        <f>B_WB</f>
        <v>Weiterbildung</v>
      </c>
      <c r="C35" s="365">
        <f t="shared" si="10"/>
        <v>0</v>
      </c>
      <c r="D35" s="366"/>
      <c r="E35" s="366"/>
      <c r="F35" s="366"/>
      <c r="G35" s="366"/>
      <c r="H35" s="366"/>
      <c r="I35" s="366"/>
      <c r="J35" s="366"/>
      <c r="K35" s="366"/>
      <c r="L35" s="366"/>
      <c r="M35" s="366"/>
      <c r="N35" s="366"/>
      <c r="O35" s="366"/>
      <c r="P35" s="366"/>
      <c r="Q35" s="366"/>
      <c r="R35" s="366"/>
      <c r="S35" s="366"/>
      <c r="T35" s="366"/>
      <c r="U35" s="366"/>
      <c r="V35" s="366"/>
      <c r="W35" s="366"/>
      <c r="X35" s="366"/>
      <c r="Y35" s="366"/>
      <c r="Z35" s="366"/>
      <c r="AA35" s="366"/>
      <c r="AB35" s="366"/>
      <c r="AC35" s="366"/>
      <c r="AD35" s="366"/>
      <c r="AE35" s="366"/>
      <c r="AF35" s="366"/>
      <c r="AG35" s="366"/>
      <c r="AH35" s="366"/>
      <c r="AI35" s="367">
        <f t="shared" si="11"/>
        <v>0</v>
      </c>
      <c r="AJ35" s="368">
        <f t="shared" si="12"/>
        <v>0</v>
      </c>
      <c r="AK35" s="817"/>
      <c r="AL35" s="56"/>
      <c r="AM35" s="10"/>
      <c r="AN35" s="10"/>
    </row>
    <row r="36" spans="1:40" s="3" customFormat="1" ht="22.7" hidden="1" customHeight="1" thickBot="1" x14ac:dyDescent="0.25">
      <c r="A36" s="117"/>
      <c r="B36" s="821" t="str">
        <f>B_FEL</f>
        <v>frei einsetzbare Lekt.</v>
      </c>
      <c r="C36" s="822">
        <f t="shared" si="10"/>
        <v>0</v>
      </c>
      <c r="D36" s="120"/>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316"/>
      <c r="AI36" s="319">
        <f>SUM(D36:AH36)</f>
        <v>0</v>
      </c>
      <c r="AJ36" s="3">
        <f>ROUND(C36-AI36,0)</f>
        <v>0</v>
      </c>
      <c r="AK36" s="58"/>
      <c r="AL36" s="56"/>
      <c r="AM36" s="10"/>
      <c r="AN36" s="10"/>
    </row>
    <row r="37" spans="1:40" s="3" customFormat="1" ht="23.25" hidden="1" customHeight="1" x14ac:dyDescent="0.2">
      <c r="A37" s="117"/>
      <c r="B37" s="25"/>
      <c r="C37" s="1"/>
      <c r="D37" s="137">
        <v>1</v>
      </c>
      <c r="E37" s="137">
        <v>2</v>
      </c>
      <c r="F37" s="137">
        <v>3</v>
      </c>
      <c r="G37" s="137">
        <v>4</v>
      </c>
      <c r="H37" s="137">
        <v>5</v>
      </c>
      <c r="I37" s="137">
        <v>6</v>
      </c>
      <c r="J37" s="137">
        <v>7</v>
      </c>
      <c r="K37" s="137">
        <v>8</v>
      </c>
      <c r="L37" s="137">
        <v>9</v>
      </c>
      <c r="M37" s="137">
        <v>10</v>
      </c>
      <c r="N37" s="137">
        <v>11</v>
      </c>
      <c r="O37" s="137">
        <v>12</v>
      </c>
      <c r="P37" s="137">
        <v>13</v>
      </c>
      <c r="Q37" s="137">
        <v>14</v>
      </c>
      <c r="R37" s="137">
        <v>15</v>
      </c>
      <c r="S37" s="137">
        <v>16</v>
      </c>
      <c r="T37" s="137">
        <v>17</v>
      </c>
      <c r="U37" s="137">
        <v>18</v>
      </c>
      <c r="V37" s="137">
        <v>19</v>
      </c>
      <c r="W37" s="137">
        <v>20</v>
      </c>
      <c r="X37" s="137">
        <v>21</v>
      </c>
      <c r="Y37" s="137">
        <v>22</v>
      </c>
      <c r="Z37" s="137">
        <v>23</v>
      </c>
      <c r="AA37" s="137">
        <v>24</v>
      </c>
      <c r="AB37" s="137">
        <v>25</v>
      </c>
      <c r="AC37" s="137">
        <v>26</v>
      </c>
      <c r="AD37" s="137">
        <v>27</v>
      </c>
      <c r="AE37" s="137">
        <v>28</v>
      </c>
      <c r="AF37" s="137">
        <v>29</v>
      </c>
      <c r="AG37" s="137">
        <v>30</v>
      </c>
      <c r="AH37" s="137">
        <v>31</v>
      </c>
      <c r="AI37" s="1"/>
      <c r="AJ37" s="1"/>
      <c r="AK37" s="63"/>
      <c r="AL37" s="56"/>
      <c r="AM37" s="10"/>
      <c r="AN37" s="10"/>
    </row>
    <row r="38" spans="1:40" s="3" customFormat="1" ht="23.25" hidden="1" customHeight="1" x14ac:dyDescent="0.2">
      <c r="A38" s="117"/>
      <c r="B38" s="36"/>
      <c r="C38" s="69"/>
      <c r="D38" s="71">
        <f t="shared" ref="D38:AH38" si="14">IF(D3="",4,VLOOKUP(D3,VSA_Kalender,18))</f>
        <v>1</v>
      </c>
      <c r="E38" s="71">
        <f t="shared" si="14"/>
        <v>0</v>
      </c>
      <c r="F38" s="71">
        <f t="shared" si="14"/>
        <v>0</v>
      </c>
      <c r="G38" s="71">
        <f t="shared" si="14"/>
        <v>0</v>
      </c>
      <c r="H38" s="71">
        <f t="shared" si="14"/>
        <v>0</v>
      </c>
      <c r="I38" s="71">
        <f t="shared" si="14"/>
        <v>1</v>
      </c>
      <c r="J38" s="71">
        <f t="shared" si="14"/>
        <v>1</v>
      </c>
      <c r="K38" s="71">
        <f t="shared" si="14"/>
        <v>0</v>
      </c>
      <c r="L38" s="71">
        <f t="shared" si="14"/>
        <v>0</v>
      </c>
      <c r="M38" s="71">
        <f t="shared" si="14"/>
        <v>0</v>
      </c>
      <c r="N38" s="71">
        <f t="shared" si="14"/>
        <v>0</v>
      </c>
      <c r="O38" s="71">
        <f t="shared" si="14"/>
        <v>0</v>
      </c>
      <c r="P38" s="71">
        <f t="shared" si="14"/>
        <v>1</v>
      </c>
      <c r="Q38" s="71">
        <f t="shared" si="14"/>
        <v>1</v>
      </c>
      <c r="R38" s="71">
        <f t="shared" si="14"/>
        <v>0</v>
      </c>
      <c r="S38" s="71">
        <f t="shared" si="14"/>
        <v>0</v>
      </c>
      <c r="T38" s="71">
        <f t="shared" si="14"/>
        <v>0</v>
      </c>
      <c r="U38" s="71">
        <f t="shared" si="14"/>
        <v>0</v>
      </c>
      <c r="V38" s="71">
        <f t="shared" si="14"/>
        <v>0</v>
      </c>
      <c r="W38" s="71">
        <f t="shared" si="14"/>
        <v>1</v>
      </c>
      <c r="X38" s="71">
        <f t="shared" si="14"/>
        <v>1</v>
      </c>
      <c r="Y38" s="71">
        <f t="shared" si="14"/>
        <v>0</v>
      </c>
      <c r="Z38" s="71">
        <f t="shared" si="14"/>
        <v>0</v>
      </c>
      <c r="AA38" s="71">
        <f t="shared" si="14"/>
        <v>0</v>
      </c>
      <c r="AB38" s="71">
        <f t="shared" si="14"/>
        <v>0</v>
      </c>
      <c r="AC38" s="71">
        <f t="shared" si="14"/>
        <v>0</v>
      </c>
      <c r="AD38" s="71">
        <f t="shared" si="14"/>
        <v>1</v>
      </c>
      <c r="AE38" s="71">
        <f t="shared" si="14"/>
        <v>1</v>
      </c>
      <c r="AF38" s="71">
        <f t="shared" si="14"/>
        <v>0</v>
      </c>
      <c r="AG38" s="71">
        <f t="shared" si="14"/>
        <v>0</v>
      </c>
      <c r="AH38" s="71">
        <f t="shared" si="14"/>
        <v>4</v>
      </c>
      <c r="AI38" s="36"/>
      <c r="AJ38" s="36"/>
      <c r="AK38" s="62"/>
      <c r="AL38" s="56"/>
      <c r="AM38" s="10"/>
      <c r="AN38" s="10"/>
    </row>
    <row r="39" spans="1:40" s="3" customFormat="1" ht="23.25" customHeight="1" x14ac:dyDescent="0.2">
      <c r="A39" s="117"/>
      <c r="B39" s="5"/>
      <c r="C39" s="1"/>
      <c r="D39" s="106" t="str">
        <f>IF(AND((D13 - D15)+SUM(D20,D22:D34)&gt;0.00001,SUM(D20,D22:D34)&gt;0),"I","")</f>
        <v/>
      </c>
      <c r="E39" s="106" t="str">
        <f t="shared" ref="E39:AH39" si="15">IF(AND((E13 - E15)+SUM(E20,E22:E34)&gt;0.00001,SUM(E20,E22:E34)&gt;0),"I","")</f>
        <v/>
      </c>
      <c r="F39" s="106" t="str">
        <f t="shared" si="15"/>
        <v/>
      </c>
      <c r="G39" s="106" t="str">
        <f t="shared" si="15"/>
        <v/>
      </c>
      <c r="H39" s="106" t="str">
        <f t="shared" si="15"/>
        <v/>
      </c>
      <c r="I39" s="106" t="str">
        <f t="shared" si="15"/>
        <v/>
      </c>
      <c r="J39" s="106" t="str">
        <f t="shared" si="15"/>
        <v/>
      </c>
      <c r="K39" s="106" t="str">
        <f t="shared" si="15"/>
        <v/>
      </c>
      <c r="L39" s="106" t="str">
        <f t="shared" si="15"/>
        <v/>
      </c>
      <c r="M39" s="106" t="str">
        <f t="shared" si="15"/>
        <v/>
      </c>
      <c r="N39" s="106" t="str">
        <f t="shared" si="15"/>
        <v/>
      </c>
      <c r="O39" s="106" t="str">
        <f t="shared" si="15"/>
        <v/>
      </c>
      <c r="P39" s="106" t="str">
        <f t="shared" si="15"/>
        <v/>
      </c>
      <c r="Q39" s="106" t="str">
        <f t="shared" si="15"/>
        <v/>
      </c>
      <c r="R39" s="106" t="str">
        <f t="shared" si="15"/>
        <v/>
      </c>
      <c r="S39" s="106" t="str">
        <f t="shared" si="15"/>
        <v/>
      </c>
      <c r="T39" s="106" t="str">
        <f t="shared" si="15"/>
        <v/>
      </c>
      <c r="U39" s="106" t="str">
        <f t="shared" si="15"/>
        <v/>
      </c>
      <c r="V39" s="106" t="str">
        <f t="shared" si="15"/>
        <v/>
      </c>
      <c r="W39" s="106" t="str">
        <f t="shared" si="15"/>
        <v/>
      </c>
      <c r="X39" s="106" t="str">
        <f t="shared" si="15"/>
        <v/>
      </c>
      <c r="Y39" s="106" t="str">
        <f t="shared" si="15"/>
        <v/>
      </c>
      <c r="Z39" s="106" t="str">
        <f t="shared" si="15"/>
        <v/>
      </c>
      <c r="AA39" s="106" t="str">
        <f t="shared" si="15"/>
        <v/>
      </c>
      <c r="AB39" s="106" t="str">
        <f t="shared" si="15"/>
        <v/>
      </c>
      <c r="AC39" s="106" t="str">
        <f t="shared" si="15"/>
        <v/>
      </c>
      <c r="AD39" s="106" t="str">
        <f t="shared" si="15"/>
        <v/>
      </c>
      <c r="AE39" s="106" t="str">
        <f t="shared" si="15"/>
        <v/>
      </c>
      <c r="AF39" s="106" t="str">
        <f t="shared" si="15"/>
        <v/>
      </c>
      <c r="AG39" s="106" t="str">
        <f t="shared" si="15"/>
        <v/>
      </c>
      <c r="AH39" s="106" t="str">
        <f t="shared" si="15"/>
        <v/>
      </c>
      <c r="AI39" s="1"/>
      <c r="AJ39" s="11"/>
      <c r="AK39" s="63"/>
      <c r="AL39" s="56"/>
      <c r="AM39" s="10"/>
      <c r="AN39"/>
    </row>
    <row r="40" spans="1:40" s="39" customFormat="1" ht="23.25" customHeight="1" x14ac:dyDescent="0.2">
      <c r="A40" s="36"/>
      <c r="B40" s="2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63"/>
      <c r="AL40" s="38"/>
      <c r="AM40" s="38"/>
      <c r="AN40" s="37"/>
    </row>
    <row r="41" spans="1:40" customFormat="1" ht="30.75" customHeight="1" x14ac:dyDescent="0.2">
      <c r="A41" s="1"/>
      <c r="B41" s="28" t="s">
        <v>67</v>
      </c>
      <c r="C41" s="1"/>
      <c r="D41" s="1"/>
      <c r="E41" s="1"/>
      <c r="F41" s="1"/>
      <c r="G41" s="1"/>
      <c r="H41" s="1"/>
      <c r="I41" s="1"/>
      <c r="M41" s="1"/>
      <c r="N41" s="1"/>
      <c r="O41" s="1"/>
      <c r="P41" s="1"/>
      <c r="Q41" s="1"/>
      <c r="R41" s="1"/>
      <c r="S41" s="1"/>
      <c r="T41" s="1"/>
      <c r="U41" s="1"/>
      <c r="V41" s="1"/>
      <c r="W41" s="1"/>
      <c r="X41" s="1"/>
      <c r="Y41" s="1"/>
      <c r="Z41" s="1"/>
      <c r="AA41" s="1"/>
      <c r="AB41" s="1"/>
      <c r="AC41" s="1"/>
      <c r="AD41" s="1"/>
      <c r="AE41" s="1"/>
      <c r="AF41" s="1"/>
      <c r="AG41" s="1"/>
      <c r="AH41" s="1"/>
      <c r="AI41" s="1"/>
      <c r="AJ41" s="1"/>
      <c r="AK41" s="63"/>
      <c r="AM41" s="10"/>
    </row>
    <row r="42" spans="1:40" ht="30.75" customHeight="1" x14ac:dyDescent="0.25">
      <c r="B42" s="29" t="s">
        <v>14</v>
      </c>
      <c r="C42" s="16"/>
      <c r="D42"/>
      <c r="E42"/>
      <c r="F42"/>
      <c r="G42"/>
      <c r="H42"/>
      <c r="I42"/>
      <c r="J42"/>
      <c r="K42"/>
      <c r="L42"/>
      <c r="M42"/>
      <c r="N42"/>
      <c r="O42"/>
      <c r="P42"/>
      <c r="Q42"/>
      <c r="R42"/>
      <c r="S42"/>
      <c r="T42" s="30" t="s">
        <v>15</v>
      </c>
      <c r="U42"/>
      <c r="V42"/>
      <c r="W42"/>
      <c r="X42"/>
      <c r="Y42"/>
      <c r="Z42"/>
      <c r="AA42"/>
      <c r="AB42"/>
      <c r="AC42"/>
      <c r="AD42"/>
      <c r="AE42" s="30" t="s">
        <v>16</v>
      </c>
      <c r="AF42"/>
      <c r="AG42" s="7"/>
      <c r="AH42" s="6"/>
      <c r="AI42"/>
      <c r="AJ42"/>
      <c r="AK42" s="63"/>
      <c r="AL42"/>
      <c r="AM42"/>
      <c r="AN42"/>
    </row>
    <row r="43" spans="1:40" ht="28.5" customHeight="1" x14ac:dyDescent="0.2">
      <c r="AL43"/>
      <c r="AM43"/>
      <c r="AN43"/>
    </row>
    <row r="44" spans="1:40" customFormat="1" ht="28.5" customHeight="1" x14ac:dyDescent="0.2">
      <c r="A44" s="1"/>
    </row>
    <row r="45" spans="1:40" ht="15" x14ac:dyDescent="0.2">
      <c r="B45" s="26"/>
      <c r="H45" s="23"/>
      <c r="J45"/>
      <c r="K45"/>
      <c r="L45"/>
      <c r="AK45" s="63"/>
    </row>
    <row r="46" spans="1:40" ht="15" x14ac:dyDescent="0.2">
      <c r="B46" s="26"/>
      <c r="J46"/>
      <c r="K46"/>
      <c r="L46"/>
      <c r="AK46" s="63"/>
    </row>
    <row r="47" spans="1:40" ht="15" x14ac:dyDescent="0.2">
      <c r="A47" s="66"/>
      <c r="B47" s="20"/>
      <c r="R47" s="12"/>
      <c r="S47"/>
      <c r="AK47" s="63"/>
    </row>
    <row r="48" spans="1:40" ht="15" x14ac:dyDescent="0.2">
      <c r="A48" s="67"/>
      <c r="AK48" s="63"/>
    </row>
    <row r="49" spans="1:37" ht="15" x14ac:dyDescent="0.2">
      <c r="A49" s="67"/>
      <c r="AK49" s="63"/>
    </row>
    <row r="50" spans="1:37" ht="15" x14ac:dyDescent="0.2">
      <c r="A50" s="68"/>
      <c r="AK50" s="63"/>
    </row>
    <row r="51" spans="1:37" x14ac:dyDescent="0.2">
      <c r="A51" s="32"/>
      <c r="B51" s="3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64"/>
    </row>
    <row r="52" spans="1:37" x14ac:dyDescent="0.2">
      <c r="A52" s="32"/>
      <c r="B52" s="3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64"/>
    </row>
    <row r="53" spans="1:37" x14ac:dyDescent="0.2">
      <c r="A53" s="32"/>
      <c r="B53" s="3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64"/>
    </row>
    <row r="54" spans="1:37" x14ac:dyDescent="0.2">
      <c r="A54" s="34"/>
      <c r="B54" s="3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64"/>
    </row>
    <row r="55" spans="1:37" x14ac:dyDescent="0.2">
      <c r="A55" s="13"/>
      <c r="B55" s="3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64"/>
    </row>
    <row r="56" spans="1:37" x14ac:dyDescent="0.2">
      <c r="A56" s="13"/>
      <c r="B56" s="3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64"/>
    </row>
    <row r="57" spans="1:37" x14ac:dyDescent="0.2">
      <c r="A57" s="13"/>
      <c r="B57" s="3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64"/>
    </row>
    <row r="58" spans="1:37" x14ac:dyDescent="0.2">
      <c r="A58" s="13"/>
      <c r="B58" s="3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64"/>
    </row>
    <row r="59" spans="1:37" x14ac:dyDescent="0.2">
      <c r="A59" s="13"/>
      <c r="B59" s="3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64"/>
    </row>
    <row r="60" spans="1:37" x14ac:dyDescent="0.2">
      <c r="A60" s="13"/>
      <c r="B60" s="3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64"/>
    </row>
    <row r="61" spans="1:37" x14ac:dyDescent="0.2">
      <c r="A61" s="13"/>
      <c r="B61" s="3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64"/>
    </row>
    <row r="62" spans="1:37" x14ac:dyDescent="0.2">
      <c r="AK62" s="63"/>
    </row>
    <row r="63" spans="1:37" x14ac:dyDescent="0.2">
      <c r="AK63" s="63"/>
    </row>
    <row r="64" spans="1:37" x14ac:dyDescent="0.2">
      <c r="AK64" s="63"/>
    </row>
    <row r="65" spans="37:37" x14ac:dyDescent="0.2">
      <c r="AK65" s="63"/>
    </row>
    <row r="66" spans="37:37" x14ac:dyDescent="0.2">
      <c r="AK66" s="63"/>
    </row>
    <row r="67" spans="37:37" x14ac:dyDescent="0.2">
      <c r="AK67" s="63"/>
    </row>
    <row r="68" spans="37:37" x14ac:dyDescent="0.2">
      <c r="AK68" s="63"/>
    </row>
    <row r="69" spans="37:37" x14ac:dyDescent="0.2">
      <c r="AK69" s="63"/>
    </row>
    <row r="70" spans="37:37" x14ac:dyDescent="0.2">
      <c r="AK70" s="63"/>
    </row>
    <row r="71" spans="37:37" x14ac:dyDescent="0.2">
      <c r="AK71" s="63"/>
    </row>
    <row r="72" spans="37:37" x14ac:dyDescent="0.2">
      <c r="AK72" s="63"/>
    </row>
    <row r="73" spans="37:37" x14ac:dyDescent="0.2">
      <c r="AK73" s="63"/>
    </row>
    <row r="74" spans="37:37" x14ac:dyDescent="0.2">
      <c r="AK74" s="63"/>
    </row>
    <row r="75" spans="37:37" x14ac:dyDescent="0.2">
      <c r="AK75" s="63"/>
    </row>
    <row r="76" spans="37:37" x14ac:dyDescent="0.2">
      <c r="AK76" s="63"/>
    </row>
    <row r="77" spans="37:37" x14ac:dyDescent="0.2">
      <c r="AK77" s="63"/>
    </row>
    <row r="78" spans="37:37" x14ac:dyDescent="0.2">
      <c r="AK78" s="63"/>
    </row>
    <row r="79" spans="37:37" x14ac:dyDescent="0.2">
      <c r="AK79" s="63"/>
    </row>
    <row r="80" spans="37:37" x14ac:dyDescent="0.2">
      <c r="AK80" s="63"/>
    </row>
    <row r="81" spans="1:37" hidden="1" x14ac:dyDescent="0.2">
      <c r="AK81" s="63"/>
    </row>
    <row r="82" spans="1:37" customFormat="1" hidden="1" x14ac:dyDescent="0.2">
      <c r="A82" s="130"/>
      <c r="B82" s="5"/>
      <c r="C82" s="5" t="s">
        <v>365</v>
      </c>
      <c r="D82" s="582">
        <f t="shared" ref="D82:AH82" si="16">IF(D4="",0,ABS(VLOOKUP(D3,VSA_Kalender,13,FALSE)&gt;0))</f>
        <v>1</v>
      </c>
      <c r="E82" s="582">
        <f t="shared" si="16"/>
        <v>1</v>
      </c>
      <c r="F82" s="582">
        <f t="shared" si="16"/>
        <v>1</v>
      </c>
      <c r="G82" s="582">
        <f t="shared" si="16"/>
        <v>1</v>
      </c>
      <c r="H82" s="582">
        <f t="shared" si="16"/>
        <v>1</v>
      </c>
      <c r="I82" s="582">
        <f t="shared" si="16"/>
        <v>1</v>
      </c>
      <c r="J82" s="582">
        <f t="shared" si="16"/>
        <v>1</v>
      </c>
      <c r="K82" s="582">
        <f t="shared" si="16"/>
        <v>1</v>
      </c>
      <c r="L82" s="582">
        <f t="shared" si="16"/>
        <v>1</v>
      </c>
      <c r="M82" s="582">
        <f t="shared" si="16"/>
        <v>1</v>
      </c>
      <c r="N82" s="582">
        <f t="shared" si="16"/>
        <v>1</v>
      </c>
      <c r="O82" s="582">
        <f t="shared" si="16"/>
        <v>1</v>
      </c>
      <c r="P82" s="582">
        <f t="shared" si="16"/>
        <v>1</v>
      </c>
      <c r="Q82" s="582">
        <f t="shared" si="16"/>
        <v>1</v>
      </c>
      <c r="R82" s="582">
        <f t="shared" si="16"/>
        <v>1</v>
      </c>
      <c r="S82" s="582">
        <f t="shared" si="16"/>
        <v>1</v>
      </c>
      <c r="T82" s="582">
        <f t="shared" si="16"/>
        <v>1</v>
      </c>
      <c r="U82" s="582">
        <f t="shared" si="16"/>
        <v>1</v>
      </c>
      <c r="V82" s="582">
        <f t="shared" si="16"/>
        <v>1</v>
      </c>
      <c r="W82" s="582">
        <f t="shared" si="16"/>
        <v>1</v>
      </c>
      <c r="X82" s="582">
        <f t="shared" si="16"/>
        <v>1</v>
      </c>
      <c r="Y82" s="582">
        <f t="shared" si="16"/>
        <v>1</v>
      </c>
      <c r="Z82" s="582">
        <f t="shared" si="16"/>
        <v>1</v>
      </c>
      <c r="AA82" s="582">
        <f t="shared" si="16"/>
        <v>1</v>
      </c>
      <c r="AB82" s="582">
        <f t="shared" si="16"/>
        <v>1</v>
      </c>
      <c r="AC82" s="582">
        <f t="shared" si="16"/>
        <v>1</v>
      </c>
      <c r="AD82" s="582">
        <f t="shared" si="16"/>
        <v>1</v>
      </c>
      <c r="AE82" s="582">
        <f t="shared" si="16"/>
        <v>1</v>
      </c>
      <c r="AF82" s="582">
        <f t="shared" si="16"/>
        <v>1</v>
      </c>
      <c r="AG82" s="582">
        <f t="shared" si="16"/>
        <v>1</v>
      </c>
      <c r="AH82" s="582">
        <f t="shared" si="16"/>
        <v>0</v>
      </c>
      <c r="AI82" s="1"/>
      <c r="AJ82" s="1"/>
      <c r="AK82" s="63"/>
    </row>
    <row r="83" spans="1:37" hidden="1" x14ac:dyDescent="0.2">
      <c r="C83" s="488" t="s">
        <v>366</v>
      </c>
      <c r="AK83" s="63"/>
    </row>
    <row r="84" spans="1:37" customFormat="1" hidden="1" x14ac:dyDescent="0.2">
      <c r="A84" s="130"/>
      <c r="B84" s="5"/>
      <c r="C84" s="740" t="s">
        <v>393</v>
      </c>
      <c r="D84" s="741">
        <f t="shared" ref="D84:AH84" si="17">IFERROR(VLOOKUP(D3,VSA_Kalender,21,FALSE),0)</f>
        <v>1</v>
      </c>
      <c r="E84" s="741">
        <f t="shared" si="17"/>
        <v>1</v>
      </c>
      <c r="F84" s="741">
        <f t="shared" si="17"/>
        <v>1</v>
      </c>
      <c r="G84" s="741">
        <f t="shared" si="17"/>
        <v>1</v>
      </c>
      <c r="H84" s="741">
        <f t="shared" si="17"/>
        <v>1</v>
      </c>
      <c r="I84" s="741">
        <f t="shared" si="17"/>
        <v>1</v>
      </c>
      <c r="J84" s="741">
        <f t="shared" si="17"/>
        <v>1</v>
      </c>
      <c r="K84" s="741">
        <f t="shared" si="17"/>
        <v>1</v>
      </c>
      <c r="L84" s="741">
        <f t="shared" si="17"/>
        <v>1</v>
      </c>
      <c r="M84" s="741">
        <f t="shared" si="17"/>
        <v>1</v>
      </c>
      <c r="N84" s="741">
        <f t="shared" si="17"/>
        <v>1</v>
      </c>
      <c r="O84" s="741">
        <f t="shared" si="17"/>
        <v>1</v>
      </c>
      <c r="P84" s="741">
        <f t="shared" si="17"/>
        <v>1</v>
      </c>
      <c r="Q84" s="741">
        <f t="shared" si="17"/>
        <v>1</v>
      </c>
      <c r="R84" s="741">
        <f t="shared" si="17"/>
        <v>1</v>
      </c>
      <c r="S84" s="741">
        <f t="shared" si="17"/>
        <v>1</v>
      </c>
      <c r="T84" s="741">
        <f t="shared" si="17"/>
        <v>1</v>
      </c>
      <c r="U84" s="741">
        <f t="shared" si="17"/>
        <v>1</v>
      </c>
      <c r="V84" s="741">
        <f t="shared" si="17"/>
        <v>1</v>
      </c>
      <c r="W84" s="741">
        <f t="shared" si="17"/>
        <v>1</v>
      </c>
      <c r="X84" s="741">
        <f t="shared" si="17"/>
        <v>1</v>
      </c>
      <c r="Y84" s="741">
        <f t="shared" si="17"/>
        <v>1</v>
      </c>
      <c r="Z84" s="741">
        <f t="shared" si="17"/>
        <v>1</v>
      </c>
      <c r="AA84" s="741">
        <f t="shared" si="17"/>
        <v>1</v>
      </c>
      <c r="AB84" s="741">
        <f t="shared" si="17"/>
        <v>1</v>
      </c>
      <c r="AC84" s="741">
        <f t="shared" si="17"/>
        <v>1</v>
      </c>
      <c r="AD84" s="741">
        <f t="shared" si="17"/>
        <v>1</v>
      </c>
      <c r="AE84" s="741">
        <f t="shared" si="17"/>
        <v>1</v>
      </c>
      <c r="AF84" s="741">
        <f t="shared" si="17"/>
        <v>1</v>
      </c>
      <c r="AG84" s="741">
        <f t="shared" si="17"/>
        <v>1</v>
      </c>
      <c r="AH84" s="741">
        <f t="shared" si="17"/>
        <v>0</v>
      </c>
      <c r="AI84" s="1"/>
      <c r="AJ84" s="1"/>
      <c r="AK84" s="63"/>
    </row>
    <row r="85" spans="1:37" hidden="1" x14ac:dyDescent="0.2">
      <c r="B85" s="446"/>
      <c r="C85" s="447" t="s">
        <v>307</v>
      </c>
      <c r="D85" s="448">
        <f t="shared" ref="D85:AH85" si="18">D4</f>
        <v>1</v>
      </c>
      <c r="E85" s="449">
        <f t="shared" si="18"/>
        <v>2</v>
      </c>
      <c r="F85" s="449">
        <f t="shared" si="18"/>
        <v>3</v>
      </c>
      <c r="G85" s="449">
        <f t="shared" si="18"/>
        <v>4</v>
      </c>
      <c r="H85" s="449">
        <f t="shared" si="18"/>
        <v>5</v>
      </c>
      <c r="I85" s="449">
        <f t="shared" si="18"/>
        <v>6</v>
      </c>
      <c r="J85" s="449">
        <f t="shared" si="18"/>
        <v>7</v>
      </c>
      <c r="K85" s="449">
        <f t="shared" si="18"/>
        <v>8</v>
      </c>
      <c r="L85" s="449">
        <f t="shared" si="18"/>
        <v>9</v>
      </c>
      <c r="M85" s="449">
        <f t="shared" si="18"/>
        <v>10</v>
      </c>
      <c r="N85" s="449">
        <f t="shared" si="18"/>
        <v>11</v>
      </c>
      <c r="O85" s="449">
        <f t="shared" si="18"/>
        <v>12</v>
      </c>
      <c r="P85" s="449">
        <f t="shared" si="18"/>
        <v>13</v>
      </c>
      <c r="Q85" s="449">
        <f t="shared" si="18"/>
        <v>14</v>
      </c>
      <c r="R85" s="449">
        <f t="shared" si="18"/>
        <v>15</v>
      </c>
      <c r="S85" s="449">
        <f t="shared" si="18"/>
        <v>16</v>
      </c>
      <c r="T85" s="449">
        <f t="shared" si="18"/>
        <v>17</v>
      </c>
      <c r="U85" s="449">
        <f t="shared" si="18"/>
        <v>18</v>
      </c>
      <c r="V85" s="449">
        <f t="shared" si="18"/>
        <v>19</v>
      </c>
      <c r="W85" s="449">
        <f t="shared" si="18"/>
        <v>20</v>
      </c>
      <c r="X85" s="449">
        <f t="shared" si="18"/>
        <v>21</v>
      </c>
      <c r="Y85" s="449">
        <f t="shared" si="18"/>
        <v>22</v>
      </c>
      <c r="Z85" s="449">
        <f t="shared" si="18"/>
        <v>23</v>
      </c>
      <c r="AA85" s="449">
        <f t="shared" si="18"/>
        <v>24</v>
      </c>
      <c r="AB85" s="449">
        <f t="shared" si="18"/>
        <v>25</v>
      </c>
      <c r="AC85" s="449">
        <f t="shared" si="18"/>
        <v>26</v>
      </c>
      <c r="AD85" s="449">
        <f t="shared" si="18"/>
        <v>27</v>
      </c>
      <c r="AE85" s="449">
        <f t="shared" si="18"/>
        <v>28</v>
      </c>
      <c r="AF85" s="449">
        <f t="shared" si="18"/>
        <v>29</v>
      </c>
      <c r="AG85" s="449">
        <f t="shared" si="18"/>
        <v>30</v>
      </c>
      <c r="AH85" s="450" t="str">
        <f t="shared" si="18"/>
        <v/>
      </c>
      <c r="AK85" s="63"/>
    </row>
    <row r="86" spans="1:37" customFormat="1" hidden="1" x14ac:dyDescent="0.2">
      <c r="A86" s="130"/>
      <c r="B86" s="446"/>
      <c r="C86" s="447" t="s">
        <v>383</v>
      </c>
      <c r="D86" s="451">
        <f>IFERROR(ABS(WEEKDAY(D3,2)&lt;6),0)</f>
        <v>1</v>
      </c>
      <c r="E86" s="452">
        <f t="shared" ref="E86:AH86" si="19">IFERROR(ABS(WEEKDAY(E3,2)&lt;6),0)</f>
        <v>1</v>
      </c>
      <c r="F86" s="452">
        <f t="shared" si="19"/>
        <v>1</v>
      </c>
      <c r="G86" s="452">
        <f t="shared" si="19"/>
        <v>1</v>
      </c>
      <c r="H86" s="452">
        <f t="shared" si="19"/>
        <v>1</v>
      </c>
      <c r="I86" s="452">
        <f t="shared" si="19"/>
        <v>0</v>
      </c>
      <c r="J86" s="452">
        <f t="shared" si="19"/>
        <v>0</v>
      </c>
      <c r="K86" s="452">
        <f t="shared" si="19"/>
        <v>1</v>
      </c>
      <c r="L86" s="452">
        <f t="shared" si="19"/>
        <v>1</v>
      </c>
      <c r="M86" s="452">
        <f t="shared" si="19"/>
        <v>1</v>
      </c>
      <c r="N86" s="452">
        <f t="shared" si="19"/>
        <v>1</v>
      </c>
      <c r="O86" s="452">
        <f t="shared" si="19"/>
        <v>1</v>
      </c>
      <c r="P86" s="452">
        <f t="shared" si="19"/>
        <v>0</v>
      </c>
      <c r="Q86" s="452">
        <f t="shared" si="19"/>
        <v>0</v>
      </c>
      <c r="R86" s="452">
        <f t="shared" si="19"/>
        <v>1</v>
      </c>
      <c r="S86" s="452">
        <f t="shared" si="19"/>
        <v>1</v>
      </c>
      <c r="T86" s="452">
        <f t="shared" si="19"/>
        <v>1</v>
      </c>
      <c r="U86" s="452">
        <f t="shared" si="19"/>
        <v>1</v>
      </c>
      <c r="V86" s="452">
        <f t="shared" si="19"/>
        <v>1</v>
      </c>
      <c r="W86" s="452">
        <f t="shared" si="19"/>
        <v>0</v>
      </c>
      <c r="X86" s="452">
        <f t="shared" si="19"/>
        <v>0</v>
      </c>
      <c r="Y86" s="452">
        <f t="shared" si="19"/>
        <v>1</v>
      </c>
      <c r="Z86" s="452">
        <f t="shared" si="19"/>
        <v>1</v>
      </c>
      <c r="AA86" s="452">
        <f t="shared" si="19"/>
        <v>1</v>
      </c>
      <c r="AB86" s="452">
        <f t="shared" si="19"/>
        <v>1</v>
      </c>
      <c r="AC86" s="452">
        <f t="shared" si="19"/>
        <v>1</v>
      </c>
      <c r="AD86" s="452">
        <f t="shared" si="19"/>
        <v>0</v>
      </c>
      <c r="AE86" s="452">
        <f t="shared" si="19"/>
        <v>0</v>
      </c>
      <c r="AF86" s="452">
        <f t="shared" si="19"/>
        <v>1</v>
      </c>
      <c r="AG86" s="452">
        <f t="shared" si="19"/>
        <v>1</v>
      </c>
      <c r="AH86" s="453">
        <f t="shared" si="19"/>
        <v>0</v>
      </c>
      <c r="AI86" s="1"/>
      <c r="AJ86" s="1"/>
      <c r="AK86" s="63"/>
    </row>
    <row r="87" spans="1:37" hidden="1" x14ac:dyDescent="0.2">
      <c r="B87" s="454"/>
      <c r="C87" s="455" t="s">
        <v>308</v>
      </c>
      <c r="D87" s="456">
        <f>MAX(D100:D107,D98,D134)</f>
        <v>0</v>
      </c>
      <c r="E87" s="456">
        <f t="shared" ref="E87:AH87" si="20">MAX(E100:E107,E98,E134)</f>
        <v>0</v>
      </c>
      <c r="F87" s="456">
        <f t="shared" si="20"/>
        <v>0</v>
      </c>
      <c r="G87" s="456">
        <f t="shared" si="20"/>
        <v>0</v>
      </c>
      <c r="H87" s="456">
        <f t="shared" si="20"/>
        <v>0</v>
      </c>
      <c r="I87" s="456">
        <f t="shared" si="20"/>
        <v>0</v>
      </c>
      <c r="J87" s="456">
        <f t="shared" si="20"/>
        <v>0</v>
      </c>
      <c r="K87" s="456">
        <f t="shared" si="20"/>
        <v>0</v>
      </c>
      <c r="L87" s="456">
        <f t="shared" si="20"/>
        <v>0</v>
      </c>
      <c r="M87" s="456">
        <f t="shared" si="20"/>
        <v>0</v>
      </c>
      <c r="N87" s="456">
        <f t="shared" si="20"/>
        <v>0</v>
      </c>
      <c r="O87" s="456">
        <f t="shared" si="20"/>
        <v>0</v>
      </c>
      <c r="P87" s="456">
        <f t="shared" si="20"/>
        <v>0</v>
      </c>
      <c r="Q87" s="456">
        <f t="shared" si="20"/>
        <v>0</v>
      </c>
      <c r="R87" s="456">
        <f t="shared" si="20"/>
        <v>0</v>
      </c>
      <c r="S87" s="456">
        <f t="shared" si="20"/>
        <v>0</v>
      </c>
      <c r="T87" s="456">
        <f t="shared" si="20"/>
        <v>0</v>
      </c>
      <c r="U87" s="456">
        <f t="shared" si="20"/>
        <v>0</v>
      </c>
      <c r="V87" s="456">
        <f t="shared" si="20"/>
        <v>0</v>
      </c>
      <c r="W87" s="456">
        <f t="shared" si="20"/>
        <v>0</v>
      </c>
      <c r="X87" s="456">
        <f t="shared" si="20"/>
        <v>0</v>
      </c>
      <c r="Y87" s="456">
        <f t="shared" si="20"/>
        <v>0</v>
      </c>
      <c r="Z87" s="456">
        <f t="shared" si="20"/>
        <v>0</v>
      </c>
      <c r="AA87" s="456">
        <f t="shared" si="20"/>
        <v>0</v>
      </c>
      <c r="AB87" s="456">
        <f t="shared" si="20"/>
        <v>0</v>
      </c>
      <c r="AC87" s="456">
        <f t="shared" si="20"/>
        <v>0</v>
      </c>
      <c r="AD87" s="456">
        <f t="shared" si="20"/>
        <v>0</v>
      </c>
      <c r="AE87" s="456">
        <f t="shared" si="20"/>
        <v>0</v>
      </c>
      <c r="AF87" s="456">
        <f t="shared" si="20"/>
        <v>0</v>
      </c>
      <c r="AG87" s="456">
        <f t="shared" si="20"/>
        <v>0</v>
      </c>
      <c r="AH87" s="456">
        <f t="shared" si="20"/>
        <v>0</v>
      </c>
      <c r="AK87" s="63"/>
    </row>
    <row r="88" spans="1:37" hidden="1" x14ac:dyDescent="0.2">
      <c r="B88" s="446"/>
      <c r="C88" s="447" t="s">
        <v>309</v>
      </c>
      <c r="D88" s="448">
        <f>IF(D87=0,1,0)</f>
        <v>1</v>
      </c>
      <c r="E88" s="449">
        <f t="shared" ref="E88:AH88" si="21">IF(E87=0,1,0)</f>
        <v>1</v>
      </c>
      <c r="F88" s="449">
        <f t="shared" si="21"/>
        <v>1</v>
      </c>
      <c r="G88" s="449">
        <f t="shared" si="21"/>
        <v>1</v>
      </c>
      <c r="H88" s="449">
        <f t="shared" si="21"/>
        <v>1</v>
      </c>
      <c r="I88" s="449">
        <f t="shared" si="21"/>
        <v>1</v>
      </c>
      <c r="J88" s="449">
        <f t="shared" si="21"/>
        <v>1</v>
      </c>
      <c r="K88" s="449">
        <f t="shared" si="21"/>
        <v>1</v>
      </c>
      <c r="L88" s="449">
        <f t="shared" si="21"/>
        <v>1</v>
      </c>
      <c r="M88" s="449">
        <f t="shared" si="21"/>
        <v>1</v>
      </c>
      <c r="N88" s="449">
        <f t="shared" si="21"/>
        <v>1</v>
      </c>
      <c r="O88" s="449">
        <f t="shared" si="21"/>
        <v>1</v>
      </c>
      <c r="P88" s="449">
        <f t="shared" si="21"/>
        <v>1</v>
      </c>
      <c r="Q88" s="449">
        <f t="shared" si="21"/>
        <v>1</v>
      </c>
      <c r="R88" s="449">
        <f t="shared" si="21"/>
        <v>1</v>
      </c>
      <c r="S88" s="449">
        <f t="shared" si="21"/>
        <v>1</v>
      </c>
      <c r="T88" s="449">
        <f t="shared" si="21"/>
        <v>1</v>
      </c>
      <c r="U88" s="449">
        <f t="shared" si="21"/>
        <v>1</v>
      </c>
      <c r="V88" s="449">
        <f t="shared" si="21"/>
        <v>1</v>
      </c>
      <c r="W88" s="449">
        <f t="shared" si="21"/>
        <v>1</v>
      </c>
      <c r="X88" s="449">
        <f t="shared" si="21"/>
        <v>1</v>
      </c>
      <c r="Y88" s="449">
        <f t="shared" si="21"/>
        <v>1</v>
      </c>
      <c r="Z88" s="449">
        <f t="shared" si="21"/>
        <v>1</v>
      </c>
      <c r="AA88" s="449">
        <f t="shared" si="21"/>
        <v>1</v>
      </c>
      <c r="AB88" s="449">
        <f t="shared" si="21"/>
        <v>1</v>
      </c>
      <c r="AC88" s="449">
        <f t="shared" si="21"/>
        <v>1</v>
      </c>
      <c r="AD88" s="449">
        <f t="shared" si="21"/>
        <v>1</v>
      </c>
      <c r="AE88" s="449">
        <f t="shared" si="21"/>
        <v>1</v>
      </c>
      <c r="AF88" s="449">
        <f t="shared" si="21"/>
        <v>1</v>
      </c>
      <c r="AG88" s="449">
        <f t="shared" si="21"/>
        <v>1</v>
      </c>
      <c r="AH88" s="450">
        <f t="shared" si="21"/>
        <v>1</v>
      </c>
      <c r="AK88" s="63"/>
    </row>
    <row r="89" spans="1:37" hidden="1" x14ac:dyDescent="0.2">
      <c r="D89"/>
      <c r="E89"/>
      <c r="F89"/>
      <c r="G89"/>
      <c r="H89"/>
      <c r="I89"/>
      <c r="J89"/>
      <c r="K89"/>
      <c r="L89"/>
      <c r="M89"/>
      <c r="N89"/>
      <c r="O89"/>
      <c r="P89"/>
      <c r="Q89"/>
      <c r="R89"/>
      <c r="S89"/>
      <c r="T89"/>
      <c r="U89"/>
      <c r="V89"/>
      <c r="W89"/>
      <c r="X89"/>
      <c r="Y89"/>
      <c r="Z89"/>
      <c r="AA89"/>
      <c r="AB89"/>
      <c r="AC89"/>
      <c r="AD89"/>
      <c r="AE89"/>
      <c r="AF89"/>
      <c r="AG89"/>
      <c r="AH89"/>
      <c r="AK89" s="63"/>
    </row>
    <row r="90" spans="1:37" hidden="1" x14ac:dyDescent="0.2">
      <c r="B90" s="457"/>
      <c r="C90" s="399" t="s">
        <v>310</v>
      </c>
      <c r="D90" s="458">
        <f t="shared" ref="D90:AH90" si="22">IF(AND(D6-D5=0,COUNTA(D7:D12)&gt;0),1,0)</f>
        <v>0</v>
      </c>
      <c r="E90" s="458">
        <f t="shared" si="22"/>
        <v>0</v>
      </c>
      <c r="F90" s="458">
        <f t="shared" si="22"/>
        <v>0</v>
      </c>
      <c r="G90" s="458">
        <f t="shared" si="22"/>
        <v>0</v>
      </c>
      <c r="H90" s="458">
        <f t="shared" si="22"/>
        <v>0</v>
      </c>
      <c r="I90" s="458">
        <f t="shared" si="22"/>
        <v>0</v>
      </c>
      <c r="J90" s="458">
        <f t="shared" si="22"/>
        <v>0</v>
      </c>
      <c r="K90" s="458">
        <f t="shared" si="22"/>
        <v>0</v>
      </c>
      <c r="L90" s="458">
        <f t="shared" si="22"/>
        <v>0</v>
      </c>
      <c r="M90" s="458">
        <f t="shared" si="22"/>
        <v>0</v>
      </c>
      <c r="N90" s="458">
        <f t="shared" si="22"/>
        <v>0</v>
      </c>
      <c r="O90" s="458">
        <f t="shared" si="22"/>
        <v>0</v>
      </c>
      <c r="P90" s="458">
        <f t="shared" si="22"/>
        <v>0</v>
      </c>
      <c r="Q90" s="458">
        <f t="shared" si="22"/>
        <v>0</v>
      </c>
      <c r="R90" s="458">
        <f t="shared" si="22"/>
        <v>0</v>
      </c>
      <c r="S90" s="458">
        <f t="shared" si="22"/>
        <v>0</v>
      </c>
      <c r="T90" s="458">
        <f t="shared" si="22"/>
        <v>0</v>
      </c>
      <c r="U90" s="458">
        <f t="shared" si="22"/>
        <v>0</v>
      </c>
      <c r="V90" s="458">
        <f t="shared" si="22"/>
        <v>0</v>
      </c>
      <c r="W90" s="458">
        <f t="shared" si="22"/>
        <v>0</v>
      </c>
      <c r="X90" s="458">
        <f t="shared" si="22"/>
        <v>0</v>
      </c>
      <c r="Y90" s="458">
        <f t="shared" si="22"/>
        <v>0</v>
      </c>
      <c r="Z90" s="458">
        <f t="shared" si="22"/>
        <v>0</v>
      </c>
      <c r="AA90" s="458">
        <f t="shared" si="22"/>
        <v>0</v>
      </c>
      <c r="AB90" s="458">
        <f t="shared" si="22"/>
        <v>0</v>
      </c>
      <c r="AC90" s="458">
        <f t="shared" si="22"/>
        <v>0</v>
      </c>
      <c r="AD90" s="458">
        <f t="shared" si="22"/>
        <v>0</v>
      </c>
      <c r="AE90" s="458">
        <f t="shared" si="22"/>
        <v>0</v>
      </c>
      <c r="AF90" s="458">
        <f t="shared" si="22"/>
        <v>0</v>
      </c>
      <c r="AG90" s="458">
        <f t="shared" si="22"/>
        <v>0</v>
      </c>
      <c r="AH90" s="458">
        <f t="shared" si="22"/>
        <v>0</v>
      </c>
      <c r="AK90" s="63"/>
    </row>
    <row r="91" spans="1:37" hidden="1" x14ac:dyDescent="0.2">
      <c r="B91" s="459" t="s">
        <v>304</v>
      </c>
      <c r="C91" s="399" t="s">
        <v>311</v>
      </c>
      <c r="D91" s="458">
        <f t="shared" ref="D91:AH91" si="23">D90</f>
        <v>0</v>
      </c>
      <c r="E91" s="458">
        <f t="shared" si="23"/>
        <v>0</v>
      </c>
      <c r="F91" s="458">
        <f t="shared" si="23"/>
        <v>0</v>
      </c>
      <c r="G91" s="458">
        <f t="shared" si="23"/>
        <v>0</v>
      </c>
      <c r="H91" s="458">
        <f t="shared" si="23"/>
        <v>0</v>
      </c>
      <c r="I91" s="458">
        <f t="shared" si="23"/>
        <v>0</v>
      </c>
      <c r="J91" s="458">
        <f t="shared" si="23"/>
        <v>0</v>
      </c>
      <c r="K91" s="458">
        <f t="shared" si="23"/>
        <v>0</v>
      </c>
      <c r="L91" s="458">
        <f t="shared" si="23"/>
        <v>0</v>
      </c>
      <c r="M91" s="458">
        <f t="shared" si="23"/>
        <v>0</v>
      </c>
      <c r="N91" s="458">
        <f t="shared" si="23"/>
        <v>0</v>
      </c>
      <c r="O91" s="458">
        <f t="shared" si="23"/>
        <v>0</v>
      </c>
      <c r="P91" s="458">
        <f t="shared" si="23"/>
        <v>0</v>
      </c>
      <c r="Q91" s="458">
        <f t="shared" si="23"/>
        <v>0</v>
      </c>
      <c r="R91" s="458">
        <f t="shared" si="23"/>
        <v>0</v>
      </c>
      <c r="S91" s="458">
        <f t="shared" si="23"/>
        <v>0</v>
      </c>
      <c r="T91" s="458">
        <f t="shared" si="23"/>
        <v>0</v>
      </c>
      <c r="U91" s="458">
        <f t="shared" si="23"/>
        <v>0</v>
      </c>
      <c r="V91" s="458">
        <f t="shared" si="23"/>
        <v>0</v>
      </c>
      <c r="W91" s="458">
        <f t="shared" si="23"/>
        <v>0</v>
      </c>
      <c r="X91" s="458">
        <f t="shared" si="23"/>
        <v>0</v>
      </c>
      <c r="Y91" s="458">
        <f t="shared" si="23"/>
        <v>0</v>
      </c>
      <c r="Z91" s="458">
        <f t="shared" si="23"/>
        <v>0</v>
      </c>
      <c r="AA91" s="458">
        <f t="shared" si="23"/>
        <v>0</v>
      </c>
      <c r="AB91" s="458">
        <f t="shared" si="23"/>
        <v>0</v>
      </c>
      <c r="AC91" s="458">
        <f t="shared" si="23"/>
        <v>0</v>
      </c>
      <c r="AD91" s="458">
        <f t="shared" si="23"/>
        <v>0</v>
      </c>
      <c r="AE91" s="458">
        <f t="shared" si="23"/>
        <v>0</v>
      </c>
      <c r="AF91" s="458">
        <f t="shared" si="23"/>
        <v>0</v>
      </c>
      <c r="AG91" s="458">
        <f t="shared" si="23"/>
        <v>0</v>
      </c>
      <c r="AH91" s="458">
        <f t="shared" si="23"/>
        <v>0</v>
      </c>
      <c r="AK91" s="63"/>
    </row>
    <row r="92" spans="1:37" hidden="1" x14ac:dyDescent="0.2">
      <c r="B92" s="457"/>
      <c r="C92" s="399" t="s">
        <v>312</v>
      </c>
      <c r="D92" s="458">
        <f t="shared" ref="D92:AH92" si="24">IF(AND(D8-D7=0,COUNTA(D9:D12)&gt;0),1,0)</f>
        <v>0</v>
      </c>
      <c r="E92" s="458">
        <f t="shared" si="24"/>
        <v>0</v>
      </c>
      <c r="F92" s="458">
        <f t="shared" si="24"/>
        <v>0</v>
      </c>
      <c r="G92" s="458">
        <f t="shared" si="24"/>
        <v>0</v>
      </c>
      <c r="H92" s="458">
        <f t="shared" si="24"/>
        <v>0</v>
      </c>
      <c r="I92" s="458">
        <f t="shared" si="24"/>
        <v>0</v>
      </c>
      <c r="J92" s="458">
        <f t="shared" si="24"/>
        <v>0</v>
      </c>
      <c r="K92" s="458">
        <f t="shared" si="24"/>
        <v>0</v>
      </c>
      <c r="L92" s="458">
        <f t="shared" si="24"/>
        <v>0</v>
      </c>
      <c r="M92" s="458">
        <f t="shared" si="24"/>
        <v>0</v>
      </c>
      <c r="N92" s="458">
        <f t="shared" si="24"/>
        <v>0</v>
      </c>
      <c r="O92" s="458">
        <f t="shared" si="24"/>
        <v>0</v>
      </c>
      <c r="P92" s="458">
        <f t="shared" si="24"/>
        <v>0</v>
      </c>
      <c r="Q92" s="458">
        <f t="shared" si="24"/>
        <v>0</v>
      </c>
      <c r="R92" s="458">
        <f t="shared" si="24"/>
        <v>0</v>
      </c>
      <c r="S92" s="458">
        <f t="shared" si="24"/>
        <v>0</v>
      </c>
      <c r="T92" s="458">
        <f t="shared" si="24"/>
        <v>0</v>
      </c>
      <c r="U92" s="458">
        <f t="shared" si="24"/>
        <v>0</v>
      </c>
      <c r="V92" s="458">
        <f t="shared" si="24"/>
        <v>0</v>
      </c>
      <c r="W92" s="458">
        <f t="shared" si="24"/>
        <v>0</v>
      </c>
      <c r="X92" s="458">
        <f t="shared" si="24"/>
        <v>0</v>
      </c>
      <c r="Y92" s="458">
        <f t="shared" si="24"/>
        <v>0</v>
      </c>
      <c r="Z92" s="458">
        <f t="shared" si="24"/>
        <v>0</v>
      </c>
      <c r="AA92" s="458">
        <f t="shared" si="24"/>
        <v>0</v>
      </c>
      <c r="AB92" s="458">
        <f t="shared" si="24"/>
        <v>0</v>
      </c>
      <c r="AC92" s="458">
        <f t="shared" si="24"/>
        <v>0</v>
      </c>
      <c r="AD92" s="458">
        <f t="shared" si="24"/>
        <v>0</v>
      </c>
      <c r="AE92" s="458">
        <f t="shared" si="24"/>
        <v>0</v>
      </c>
      <c r="AF92" s="458">
        <f t="shared" si="24"/>
        <v>0</v>
      </c>
      <c r="AG92" s="458">
        <f t="shared" si="24"/>
        <v>0</v>
      </c>
      <c r="AH92" s="458">
        <f t="shared" si="24"/>
        <v>0</v>
      </c>
      <c r="AK92" s="63"/>
    </row>
    <row r="93" spans="1:37" hidden="1" x14ac:dyDescent="0.2">
      <c r="B93" s="457"/>
      <c r="C93" s="399" t="s">
        <v>311</v>
      </c>
      <c r="D93" s="458">
        <f t="shared" ref="D93:AH93" si="25">D92</f>
        <v>0</v>
      </c>
      <c r="E93" s="458">
        <f t="shared" si="25"/>
        <v>0</v>
      </c>
      <c r="F93" s="458">
        <f t="shared" si="25"/>
        <v>0</v>
      </c>
      <c r="G93" s="458">
        <f t="shared" si="25"/>
        <v>0</v>
      </c>
      <c r="H93" s="458">
        <f t="shared" si="25"/>
        <v>0</v>
      </c>
      <c r="I93" s="458">
        <f t="shared" si="25"/>
        <v>0</v>
      </c>
      <c r="J93" s="458">
        <f t="shared" si="25"/>
        <v>0</v>
      </c>
      <c r="K93" s="458">
        <f t="shared" si="25"/>
        <v>0</v>
      </c>
      <c r="L93" s="458">
        <f t="shared" si="25"/>
        <v>0</v>
      </c>
      <c r="M93" s="458">
        <f t="shared" si="25"/>
        <v>0</v>
      </c>
      <c r="N93" s="458">
        <f t="shared" si="25"/>
        <v>0</v>
      </c>
      <c r="O93" s="458">
        <f t="shared" si="25"/>
        <v>0</v>
      </c>
      <c r="P93" s="458">
        <f t="shared" si="25"/>
        <v>0</v>
      </c>
      <c r="Q93" s="458">
        <f t="shared" si="25"/>
        <v>0</v>
      </c>
      <c r="R93" s="458">
        <f t="shared" si="25"/>
        <v>0</v>
      </c>
      <c r="S93" s="458">
        <f t="shared" si="25"/>
        <v>0</v>
      </c>
      <c r="T93" s="458">
        <f t="shared" si="25"/>
        <v>0</v>
      </c>
      <c r="U93" s="458">
        <f t="shared" si="25"/>
        <v>0</v>
      </c>
      <c r="V93" s="458">
        <f t="shared" si="25"/>
        <v>0</v>
      </c>
      <c r="W93" s="458">
        <f t="shared" si="25"/>
        <v>0</v>
      </c>
      <c r="X93" s="458">
        <f t="shared" si="25"/>
        <v>0</v>
      </c>
      <c r="Y93" s="458">
        <f t="shared" si="25"/>
        <v>0</v>
      </c>
      <c r="Z93" s="458">
        <f t="shared" si="25"/>
        <v>0</v>
      </c>
      <c r="AA93" s="458">
        <f t="shared" si="25"/>
        <v>0</v>
      </c>
      <c r="AB93" s="458">
        <f t="shared" si="25"/>
        <v>0</v>
      </c>
      <c r="AC93" s="458">
        <f t="shared" si="25"/>
        <v>0</v>
      </c>
      <c r="AD93" s="458">
        <f t="shared" si="25"/>
        <v>0</v>
      </c>
      <c r="AE93" s="458">
        <f t="shared" si="25"/>
        <v>0</v>
      </c>
      <c r="AF93" s="458">
        <f t="shared" si="25"/>
        <v>0</v>
      </c>
      <c r="AG93" s="458">
        <f t="shared" si="25"/>
        <v>0</v>
      </c>
      <c r="AH93" s="458">
        <f t="shared" si="25"/>
        <v>0</v>
      </c>
      <c r="AK93" s="63"/>
    </row>
    <row r="94" spans="1:37" hidden="1" x14ac:dyDescent="0.2">
      <c r="B94" s="457"/>
      <c r="C94" s="399" t="s">
        <v>313</v>
      </c>
      <c r="D94" s="458">
        <f t="shared" ref="D94:AH94" si="26">IF(AND(D10-D9=0,COUNTA(D11:D12)&gt;0),1,0)</f>
        <v>0</v>
      </c>
      <c r="E94" s="458">
        <f t="shared" si="26"/>
        <v>0</v>
      </c>
      <c r="F94" s="458">
        <f t="shared" si="26"/>
        <v>0</v>
      </c>
      <c r="G94" s="458">
        <f t="shared" si="26"/>
        <v>0</v>
      </c>
      <c r="H94" s="458">
        <f t="shared" si="26"/>
        <v>0</v>
      </c>
      <c r="I94" s="458">
        <f t="shared" si="26"/>
        <v>0</v>
      </c>
      <c r="J94" s="458">
        <f t="shared" si="26"/>
        <v>0</v>
      </c>
      <c r="K94" s="458">
        <f t="shared" si="26"/>
        <v>0</v>
      </c>
      <c r="L94" s="458">
        <f t="shared" si="26"/>
        <v>0</v>
      </c>
      <c r="M94" s="458">
        <f t="shared" si="26"/>
        <v>0</v>
      </c>
      <c r="N94" s="458">
        <f t="shared" si="26"/>
        <v>0</v>
      </c>
      <c r="O94" s="458">
        <f t="shared" si="26"/>
        <v>0</v>
      </c>
      <c r="P94" s="458">
        <f t="shared" si="26"/>
        <v>0</v>
      </c>
      <c r="Q94" s="458">
        <f t="shared" si="26"/>
        <v>0</v>
      </c>
      <c r="R94" s="458">
        <f t="shared" si="26"/>
        <v>0</v>
      </c>
      <c r="S94" s="458">
        <f t="shared" si="26"/>
        <v>0</v>
      </c>
      <c r="T94" s="458">
        <f t="shared" si="26"/>
        <v>0</v>
      </c>
      <c r="U94" s="458">
        <f t="shared" si="26"/>
        <v>0</v>
      </c>
      <c r="V94" s="458">
        <f t="shared" si="26"/>
        <v>0</v>
      </c>
      <c r="W94" s="458">
        <f t="shared" si="26"/>
        <v>0</v>
      </c>
      <c r="X94" s="458">
        <f t="shared" si="26"/>
        <v>0</v>
      </c>
      <c r="Y94" s="458">
        <f t="shared" si="26"/>
        <v>0</v>
      </c>
      <c r="Z94" s="458">
        <f t="shared" si="26"/>
        <v>0</v>
      </c>
      <c r="AA94" s="458">
        <f t="shared" si="26"/>
        <v>0</v>
      </c>
      <c r="AB94" s="458">
        <f t="shared" si="26"/>
        <v>0</v>
      </c>
      <c r="AC94" s="458">
        <f t="shared" si="26"/>
        <v>0</v>
      </c>
      <c r="AD94" s="458">
        <f t="shared" si="26"/>
        <v>0</v>
      </c>
      <c r="AE94" s="458">
        <f t="shared" si="26"/>
        <v>0</v>
      </c>
      <c r="AF94" s="458">
        <f t="shared" si="26"/>
        <v>0</v>
      </c>
      <c r="AG94" s="458">
        <f t="shared" si="26"/>
        <v>0</v>
      </c>
      <c r="AH94" s="458">
        <f t="shared" si="26"/>
        <v>0</v>
      </c>
      <c r="AK94" s="63"/>
    </row>
    <row r="95" spans="1:37" customFormat="1" hidden="1" x14ac:dyDescent="0.2">
      <c r="A95" s="130"/>
      <c r="B95" s="457"/>
      <c r="C95" s="399" t="s">
        <v>311</v>
      </c>
      <c r="D95" s="458">
        <f t="shared" ref="D95:AH95" si="27">D94</f>
        <v>0</v>
      </c>
      <c r="E95" s="458">
        <f t="shared" si="27"/>
        <v>0</v>
      </c>
      <c r="F95" s="458">
        <f t="shared" si="27"/>
        <v>0</v>
      </c>
      <c r="G95" s="458">
        <f t="shared" si="27"/>
        <v>0</v>
      </c>
      <c r="H95" s="458">
        <f t="shared" si="27"/>
        <v>0</v>
      </c>
      <c r="I95" s="458">
        <f t="shared" si="27"/>
        <v>0</v>
      </c>
      <c r="J95" s="458">
        <f t="shared" si="27"/>
        <v>0</v>
      </c>
      <c r="K95" s="458">
        <f t="shared" si="27"/>
        <v>0</v>
      </c>
      <c r="L95" s="458">
        <f t="shared" si="27"/>
        <v>0</v>
      </c>
      <c r="M95" s="458">
        <f t="shared" si="27"/>
        <v>0</v>
      </c>
      <c r="N95" s="458">
        <f t="shared" si="27"/>
        <v>0</v>
      </c>
      <c r="O95" s="458">
        <f t="shared" si="27"/>
        <v>0</v>
      </c>
      <c r="P95" s="458">
        <f t="shared" si="27"/>
        <v>0</v>
      </c>
      <c r="Q95" s="458">
        <f t="shared" si="27"/>
        <v>0</v>
      </c>
      <c r="R95" s="458">
        <f t="shared" si="27"/>
        <v>0</v>
      </c>
      <c r="S95" s="458">
        <f t="shared" si="27"/>
        <v>0</v>
      </c>
      <c r="T95" s="458">
        <f t="shared" si="27"/>
        <v>0</v>
      </c>
      <c r="U95" s="458">
        <f t="shared" si="27"/>
        <v>0</v>
      </c>
      <c r="V95" s="458">
        <f t="shared" si="27"/>
        <v>0</v>
      </c>
      <c r="W95" s="458">
        <f t="shared" si="27"/>
        <v>0</v>
      </c>
      <c r="X95" s="458">
        <f t="shared" si="27"/>
        <v>0</v>
      </c>
      <c r="Y95" s="458">
        <f t="shared" si="27"/>
        <v>0</v>
      </c>
      <c r="Z95" s="458">
        <f t="shared" si="27"/>
        <v>0</v>
      </c>
      <c r="AA95" s="458">
        <f t="shared" si="27"/>
        <v>0</v>
      </c>
      <c r="AB95" s="458">
        <f t="shared" si="27"/>
        <v>0</v>
      </c>
      <c r="AC95" s="458">
        <f t="shared" si="27"/>
        <v>0</v>
      </c>
      <c r="AD95" s="458">
        <f t="shared" si="27"/>
        <v>0</v>
      </c>
      <c r="AE95" s="458">
        <f t="shared" si="27"/>
        <v>0</v>
      </c>
      <c r="AF95" s="458">
        <f t="shared" si="27"/>
        <v>0</v>
      </c>
      <c r="AG95" s="458">
        <f t="shared" si="27"/>
        <v>0</v>
      </c>
      <c r="AH95" s="458">
        <f t="shared" si="27"/>
        <v>0</v>
      </c>
      <c r="AI95" s="1"/>
      <c r="AJ95" s="1"/>
      <c r="AK95" s="63"/>
    </row>
    <row r="96" spans="1:37" customFormat="1" hidden="1" x14ac:dyDescent="0.2">
      <c r="A96" s="130"/>
      <c r="B96" s="457"/>
      <c r="C96" s="399" t="s">
        <v>314</v>
      </c>
      <c r="D96" s="460"/>
      <c r="E96" s="460"/>
      <c r="F96" s="460"/>
      <c r="G96" s="460"/>
      <c r="H96" s="460"/>
      <c r="I96" s="460"/>
      <c r="J96" s="460"/>
      <c r="K96" s="460"/>
      <c r="L96" s="460"/>
      <c r="M96" s="460"/>
      <c r="N96" s="460"/>
      <c r="O96" s="460"/>
      <c r="P96" s="460"/>
      <c r="Q96" s="460"/>
      <c r="R96" s="460"/>
      <c r="S96" s="460"/>
      <c r="T96" s="460"/>
      <c r="U96" s="460"/>
      <c r="V96" s="460"/>
      <c r="W96" s="460"/>
      <c r="X96" s="460"/>
      <c r="Y96" s="460"/>
      <c r="Z96" s="460"/>
      <c r="AA96" s="460"/>
      <c r="AB96" s="460"/>
      <c r="AC96" s="460"/>
      <c r="AD96" s="460"/>
      <c r="AE96" s="460"/>
      <c r="AF96" s="460"/>
      <c r="AG96" s="460"/>
      <c r="AH96" s="460"/>
      <c r="AI96" s="1"/>
      <c r="AJ96" s="1"/>
      <c r="AK96" s="63"/>
    </row>
    <row r="97" spans="1:37" customFormat="1" hidden="1" x14ac:dyDescent="0.2">
      <c r="A97" s="130"/>
      <c r="B97" s="457"/>
      <c r="C97" s="399" t="s">
        <v>314</v>
      </c>
      <c r="D97" s="461"/>
      <c r="E97" s="461"/>
      <c r="F97" s="461"/>
      <c r="G97" s="461"/>
      <c r="H97" s="461"/>
      <c r="I97" s="461"/>
      <c r="J97" s="461"/>
      <c r="K97" s="461"/>
      <c r="L97" s="461"/>
      <c r="M97" s="461"/>
      <c r="N97" s="461"/>
      <c r="O97" s="461"/>
      <c r="P97" s="461"/>
      <c r="Q97" s="461"/>
      <c r="R97" s="461"/>
      <c r="S97" s="461"/>
      <c r="T97" s="461"/>
      <c r="U97" s="461"/>
      <c r="V97" s="461"/>
      <c r="W97" s="461"/>
      <c r="X97" s="461"/>
      <c r="Y97" s="461"/>
      <c r="Z97" s="461"/>
      <c r="AA97" s="461"/>
      <c r="AB97" s="461"/>
      <c r="AC97" s="461"/>
      <c r="AD97" s="461"/>
      <c r="AE97" s="461"/>
      <c r="AF97" s="461"/>
      <c r="AG97" s="461"/>
      <c r="AH97" s="461"/>
      <c r="AI97" s="1"/>
      <c r="AJ97" s="1"/>
      <c r="AK97" s="63"/>
    </row>
    <row r="98" spans="1:37" customFormat="1" hidden="1" x14ac:dyDescent="0.2">
      <c r="A98" s="130"/>
      <c r="B98" s="457"/>
      <c r="C98" s="462" t="s">
        <v>315</v>
      </c>
      <c r="D98" s="463">
        <f t="shared" ref="D98:AH98" si="28">MAX(D90:D95)</f>
        <v>0</v>
      </c>
      <c r="E98" s="463">
        <f t="shared" si="28"/>
        <v>0</v>
      </c>
      <c r="F98" s="463">
        <f t="shared" si="28"/>
        <v>0</v>
      </c>
      <c r="G98" s="463">
        <f t="shared" si="28"/>
        <v>0</v>
      </c>
      <c r="H98" s="463">
        <f t="shared" si="28"/>
        <v>0</v>
      </c>
      <c r="I98" s="463">
        <f t="shared" si="28"/>
        <v>0</v>
      </c>
      <c r="J98" s="463">
        <f t="shared" si="28"/>
        <v>0</v>
      </c>
      <c r="K98" s="463">
        <f t="shared" si="28"/>
        <v>0</v>
      </c>
      <c r="L98" s="463">
        <f t="shared" si="28"/>
        <v>0</v>
      </c>
      <c r="M98" s="463">
        <f t="shared" si="28"/>
        <v>0</v>
      </c>
      <c r="N98" s="463">
        <f t="shared" si="28"/>
        <v>0</v>
      </c>
      <c r="O98" s="463">
        <f t="shared" si="28"/>
        <v>0</v>
      </c>
      <c r="P98" s="463">
        <f t="shared" si="28"/>
        <v>0</v>
      </c>
      <c r="Q98" s="463">
        <f t="shared" si="28"/>
        <v>0</v>
      </c>
      <c r="R98" s="463">
        <f t="shared" si="28"/>
        <v>0</v>
      </c>
      <c r="S98" s="463">
        <f t="shared" si="28"/>
        <v>0</v>
      </c>
      <c r="T98" s="463">
        <f t="shared" si="28"/>
        <v>0</v>
      </c>
      <c r="U98" s="463">
        <f t="shared" si="28"/>
        <v>0</v>
      </c>
      <c r="V98" s="463">
        <f t="shared" si="28"/>
        <v>0</v>
      </c>
      <c r="W98" s="463">
        <f t="shared" si="28"/>
        <v>0</v>
      </c>
      <c r="X98" s="463">
        <f t="shared" si="28"/>
        <v>0</v>
      </c>
      <c r="Y98" s="463">
        <f t="shared" si="28"/>
        <v>0</v>
      </c>
      <c r="Z98" s="463">
        <f t="shared" si="28"/>
        <v>0</v>
      </c>
      <c r="AA98" s="463">
        <f t="shared" si="28"/>
        <v>0</v>
      </c>
      <c r="AB98" s="463">
        <f t="shared" si="28"/>
        <v>0</v>
      </c>
      <c r="AC98" s="463">
        <f t="shared" si="28"/>
        <v>0</v>
      </c>
      <c r="AD98" s="463">
        <f t="shared" si="28"/>
        <v>0</v>
      </c>
      <c r="AE98" s="463">
        <f t="shared" si="28"/>
        <v>0</v>
      </c>
      <c r="AF98" s="463">
        <f t="shared" si="28"/>
        <v>0</v>
      </c>
      <c r="AG98" s="463">
        <f t="shared" si="28"/>
        <v>0</v>
      </c>
      <c r="AH98" s="463">
        <f t="shared" si="28"/>
        <v>0</v>
      </c>
      <c r="AI98" s="1"/>
      <c r="AJ98" s="1"/>
      <c r="AK98" s="63"/>
    </row>
    <row r="99" spans="1:37" customFormat="1" hidden="1" x14ac:dyDescent="0.2">
      <c r="A99" s="130"/>
      <c r="B99" s="457"/>
      <c r="C99" s="464"/>
      <c r="D99" s="465"/>
      <c r="E99" s="465"/>
      <c r="F99" s="465"/>
      <c r="G99" s="465"/>
      <c r="H99" s="465"/>
      <c r="I99" s="465"/>
      <c r="J99" s="465"/>
      <c r="K99" s="465"/>
      <c r="L99" s="465"/>
      <c r="M99" s="465"/>
      <c r="N99" s="465"/>
      <c r="O99" s="465"/>
      <c r="P99" s="465"/>
      <c r="Q99" s="465"/>
      <c r="R99" s="465"/>
      <c r="S99" s="465"/>
      <c r="T99" s="465"/>
      <c r="U99" s="465"/>
      <c r="V99" s="465"/>
      <c r="W99" s="465"/>
      <c r="X99" s="465"/>
      <c r="Y99" s="465"/>
      <c r="Z99" s="465"/>
      <c r="AA99" s="465"/>
      <c r="AB99" s="465"/>
      <c r="AC99" s="465"/>
      <c r="AD99" s="465"/>
      <c r="AE99" s="465"/>
      <c r="AF99" s="465"/>
      <c r="AG99" s="465"/>
      <c r="AH99" s="465"/>
      <c r="AI99" s="1"/>
      <c r="AJ99" s="1"/>
      <c r="AK99" s="63"/>
    </row>
    <row r="100" spans="1:37" customFormat="1" hidden="1" x14ac:dyDescent="0.2">
      <c r="A100" s="130"/>
      <c r="B100" s="466"/>
      <c r="C100" s="467" t="s">
        <v>316</v>
      </c>
      <c r="D100" s="468">
        <f>IF(AND(D109=0,D110&gt;0),1,0)</f>
        <v>0</v>
      </c>
      <c r="E100" s="468">
        <f t="shared" ref="E100:AH100" si="29">IF(AND(E109=0,E110&gt;0),1,0)</f>
        <v>0</v>
      </c>
      <c r="F100" s="468">
        <f t="shared" si="29"/>
        <v>0</v>
      </c>
      <c r="G100" s="468">
        <f t="shared" si="29"/>
        <v>0</v>
      </c>
      <c r="H100" s="468">
        <f t="shared" si="29"/>
        <v>0</v>
      </c>
      <c r="I100" s="468">
        <f t="shared" si="29"/>
        <v>0</v>
      </c>
      <c r="J100" s="468">
        <f t="shared" si="29"/>
        <v>0</v>
      </c>
      <c r="K100" s="468">
        <f t="shared" si="29"/>
        <v>0</v>
      </c>
      <c r="L100" s="468">
        <f t="shared" si="29"/>
        <v>0</v>
      </c>
      <c r="M100" s="468">
        <f t="shared" si="29"/>
        <v>0</v>
      </c>
      <c r="N100" s="468">
        <f t="shared" si="29"/>
        <v>0</v>
      </c>
      <c r="O100" s="468">
        <f t="shared" si="29"/>
        <v>0</v>
      </c>
      <c r="P100" s="468">
        <f t="shared" si="29"/>
        <v>0</v>
      </c>
      <c r="Q100" s="468">
        <f t="shared" si="29"/>
        <v>0</v>
      </c>
      <c r="R100" s="468">
        <f t="shared" si="29"/>
        <v>0</v>
      </c>
      <c r="S100" s="468">
        <f t="shared" si="29"/>
        <v>0</v>
      </c>
      <c r="T100" s="468">
        <f t="shared" si="29"/>
        <v>0</v>
      </c>
      <c r="U100" s="468">
        <f t="shared" si="29"/>
        <v>0</v>
      </c>
      <c r="V100" s="468">
        <f t="shared" si="29"/>
        <v>0</v>
      </c>
      <c r="W100" s="468">
        <f t="shared" si="29"/>
        <v>0</v>
      </c>
      <c r="X100" s="468">
        <f t="shared" si="29"/>
        <v>0</v>
      </c>
      <c r="Y100" s="468">
        <f t="shared" si="29"/>
        <v>0</v>
      </c>
      <c r="Z100" s="468">
        <f t="shared" si="29"/>
        <v>0</v>
      </c>
      <c r="AA100" s="468">
        <f t="shared" si="29"/>
        <v>0</v>
      </c>
      <c r="AB100" s="468">
        <f t="shared" si="29"/>
        <v>0</v>
      </c>
      <c r="AC100" s="468">
        <f t="shared" si="29"/>
        <v>0</v>
      </c>
      <c r="AD100" s="468">
        <f t="shared" si="29"/>
        <v>0</v>
      </c>
      <c r="AE100" s="468">
        <f t="shared" si="29"/>
        <v>0</v>
      </c>
      <c r="AF100" s="468">
        <f t="shared" si="29"/>
        <v>0</v>
      </c>
      <c r="AG100" s="468">
        <f t="shared" si="29"/>
        <v>0</v>
      </c>
      <c r="AH100" s="468">
        <f t="shared" si="29"/>
        <v>0</v>
      </c>
      <c r="AI100" s="1"/>
      <c r="AJ100" s="1"/>
      <c r="AK100" s="63"/>
    </row>
    <row r="101" spans="1:37" customFormat="1" hidden="1" x14ac:dyDescent="0.2">
      <c r="A101" s="130"/>
      <c r="B101" s="466"/>
      <c r="C101" s="467" t="s">
        <v>317</v>
      </c>
      <c r="D101" s="469">
        <f>IF(AND(D110&gt;0,D110&lt;D109),3,IF(AND(D109&gt;0,D110=0),1,0))*D$86</f>
        <v>0</v>
      </c>
      <c r="E101" s="469">
        <f t="shared" ref="E101:AH101" si="30">IF(AND(E110&gt;0,E110&lt;E109),3,IF(AND(E109&gt;0,E110=0),1,0))*E$86</f>
        <v>0</v>
      </c>
      <c r="F101" s="469">
        <f t="shared" si="30"/>
        <v>0</v>
      </c>
      <c r="G101" s="469">
        <f t="shared" si="30"/>
        <v>0</v>
      </c>
      <c r="H101" s="469">
        <f t="shared" si="30"/>
        <v>0</v>
      </c>
      <c r="I101" s="469">
        <f t="shared" si="30"/>
        <v>0</v>
      </c>
      <c r="J101" s="469">
        <f t="shared" si="30"/>
        <v>0</v>
      </c>
      <c r="K101" s="469">
        <f t="shared" si="30"/>
        <v>0</v>
      </c>
      <c r="L101" s="469">
        <f t="shared" si="30"/>
        <v>0</v>
      </c>
      <c r="M101" s="469">
        <f t="shared" si="30"/>
        <v>0</v>
      </c>
      <c r="N101" s="469">
        <f t="shared" si="30"/>
        <v>0</v>
      </c>
      <c r="O101" s="469">
        <f t="shared" si="30"/>
        <v>0</v>
      </c>
      <c r="P101" s="469">
        <f t="shared" si="30"/>
        <v>0</v>
      </c>
      <c r="Q101" s="469">
        <f t="shared" si="30"/>
        <v>0</v>
      </c>
      <c r="R101" s="469">
        <f t="shared" si="30"/>
        <v>0</v>
      </c>
      <c r="S101" s="469">
        <f t="shared" si="30"/>
        <v>0</v>
      </c>
      <c r="T101" s="469">
        <f t="shared" si="30"/>
        <v>0</v>
      </c>
      <c r="U101" s="469">
        <f t="shared" si="30"/>
        <v>0</v>
      </c>
      <c r="V101" s="469">
        <f t="shared" si="30"/>
        <v>0</v>
      </c>
      <c r="W101" s="469">
        <f t="shared" si="30"/>
        <v>0</v>
      </c>
      <c r="X101" s="469">
        <f t="shared" si="30"/>
        <v>0</v>
      </c>
      <c r="Y101" s="469">
        <f t="shared" si="30"/>
        <v>0</v>
      </c>
      <c r="Z101" s="469">
        <f t="shared" si="30"/>
        <v>0</v>
      </c>
      <c r="AA101" s="469">
        <f t="shared" si="30"/>
        <v>0</v>
      </c>
      <c r="AB101" s="469">
        <f t="shared" si="30"/>
        <v>0</v>
      </c>
      <c r="AC101" s="469">
        <f t="shared" si="30"/>
        <v>0</v>
      </c>
      <c r="AD101" s="469">
        <f t="shared" si="30"/>
        <v>0</v>
      </c>
      <c r="AE101" s="469">
        <f t="shared" si="30"/>
        <v>0</v>
      </c>
      <c r="AF101" s="469">
        <f t="shared" si="30"/>
        <v>0</v>
      </c>
      <c r="AG101" s="469">
        <f t="shared" si="30"/>
        <v>0</v>
      </c>
      <c r="AH101" s="469">
        <f t="shared" si="30"/>
        <v>0</v>
      </c>
      <c r="AI101" s="1"/>
      <c r="AJ101" s="1"/>
      <c r="AK101" s="63"/>
    </row>
    <row r="102" spans="1:37" customFormat="1" hidden="1" x14ac:dyDescent="0.2">
      <c r="A102" s="130"/>
      <c r="B102" s="466"/>
      <c r="C102" s="467" t="s">
        <v>318</v>
      </c>
      <c r="D102" s="470">
        <f t="shared" ref="D102:AH102" si="31">IF(AND(D111&gt;0,D111&lt;D110),3,IF(AND(D111=0,D112&gt;0),1,0))*D$86</f>
        <v>0</v>
      </c>
      <c r="E102" s="470">
        <f t="shared" si="31"/>
        <v>0</v>
      </c>
      <c r="F102" s="470">
        <f t="shared" si="31"/>
        <v>0</v>
      </c>
      <c r="G102" s="470">
        <f t="shared" si="31"/>
        <v>0</v>
      </c>
      <c r="H102" s="470">
        <f t="shared" si="31"/>
        <v>0</v>
      </c>
      <c r="I102" s="470">
        <f t="shared" si="31"/>
        <v>0</v>
      </c>
      <c r="J102" s="470">
        <f t="shared" si="31"/>
        <v>0</v>
      </c>
      <c r="K102" s="470">
        <f t="shared" si="31"/>
        <v>0</v>
      </c>
      <c r="L102" s="470">
        <f t="shared" si="31"/>
        <v>0</v>
      </c>
      <c r="M102" s="470">
        <f t="shared" si="31"/>
        <v>0</v>
      </c>
      <c r="N102" s="470">
        <f t="shared" si="31"/>
        <v>0</v>
      </c>
      <c r="O102" s="470">
        <f t="shared" si="31"/>
        <v>0</v>
      </c>
      <c r="P102" s="470">
        <f t="shared" si="31"/>
        <v>0</v>
      </c>
      <c r="Q102" s="470">
        <f t="shared" si="31"/>
        <v>0</v>
      </c>
      <c r="R102" s="470">
        <f t="shared" si="31"/>
        <v>0</v>
      </c>
      <c r="S102" s="470">
        <f t="shared" si="31"/>
        <v>0</v>
      </c>
      <c r="T102" s="470">
        <f t="shared" si="31"/>
        <v>0</v>
      </c>
      <c r="U102" s="470">
        <f t="shared" si="31"/>
        <v>0</v>
      </c>
      <c r="V102" s="470">
        <f t="shared" si="31"/>
        <v>0</v>
      </c>
      <c r="W102" s="470">
        <f t="shared" si="31"/>
        <v>0</v>
      </c>
      <c r="X102" s="470">
        <f t="shared" si="31"/>
        <v>0</v>
      </c>
      <c r="Y102" s="470">
        <f t="shared" si="31"/>
        <v>0</v>
      </c>
      <c r="Z102" s="470">
        <f t="shared" si="31"/>
        <v>0</v>
      </c>
      <c r="AA102" s="470">
        <f t="shared" si="31"/>
        <v>0</v>
      </c>
      <c r="AB102" s="470">
        <f t="shared" si="31"/>
        <v>0</v>
      </c>
      <c r="AC102" s="470">
        <f t="shared" si="31"/>
        <v>0</v>
      </c>
      <c r="AD102" s="470">
        <f t="shared" si="31"/>
        <v>0</v>
      </c>
      <c r="AE102" s="470">
        <f t="shared" si="31"/>
        <v>0</v>
      </c>
      <c r="AF102" s="470">
        <f t="shared" si="31"/>
        <v>0</v>
      </c>
      <c r="AG102" s="470">
        <f t="shared" si="31"/>
        <v>0</v>
      </c>
      <c r="AH102" s="470">
        <f t="shared" si="31"/>
        <v>0</v>
      </c>
      <c r="AI102" s="1"/>
      <c r="AJ102" s="1"/>
      <c r="AK102" s="63"/>
    </row>
    <row r="103" spans="1:37" customFormat="1" hidden="1" x14ac:dyDescent="0.2">
      <c r="A103" s="130"/>
      <c r="B103" s="466"/>
      <c r="C103" s="467" t="s">
        <v>319</v>
      </c>
      <c r="D103" s="469">
        <f>IF(AND(D112&gt;0,D112&lt;D111),3,IF(AND(D111&gt;0,D112=0),1,0))*D$86</f>
        <v>0</v>
      </c>
      <c r="E103" s="469">
        <f t="shared" ref="E103:AH103" si="32">IF(AND(E112&gt;0,E112&lt;E111),3,IF(AND(E111&gt;0,E112=0),1,0))*E$86</f>
        <v>0</v>
      </c>
      <c r="F103" s="469">
        <f t="shared" si="32"/>
        <v>0</v>
      </c>
      <c r="G103" s="469">
        <f t="shared" si="32"/>
        <v>0</v>
      </c>
      <c r="H103" s="469">
        <f t="shared" si="32"/>
        <v>0</v>
      </c>
      <c r="I103" s="469">
        <f t="shared" si="32"/>
        <v>0</v>
      </c>
      <c r="J103" s="469">
        <f t="shared" si="32"/>
        <v>0</v>
      </c>
      <c r="K103" s="469">
        <f t="shared" si="32"/>
        <v>0</v>
      </c>
      <c r="L103" s="469">
        <f t="shared" si="32"/>
        <v>0</v>
      </c>
      <c r="M103" s="469">
        <f t="shared" si="32"/>
        <v>0</v>
      </c>
      <c r="N103" s="469">
        <f t="shared" si="32"/>
        <v>0</v>
      </c>
      <c r="O103" s="469">
        <f t="shared" si="32"/>
        <v>0</v>
      </c>
      <c r="P103" s="469">
        <f t="shared" si="32"/>
        <v>0</v>
      </c>
      <c r="Q103" s="469">
        <f t="shared" si="32"/>
        <v>0</v>
      </c>
      <c r="R103" s="469">
        <f t="shared" si="32"/>
        <v>0</v>
      </c>
      <c r="S103" s="469">
        <f t="shared" si="32"/>
        <v>0</v>
      </c>
      <c r="T103" s="469">
        <f t="shared" si="32"/>
        <v>0</v>
      </c>
      <c r="U103" s="469">
        <f t="shared" si="32"/>
        <v>0</v>
      </c>
      <c r="V103" s="469">
        <f t="shared" si="32"/>
        <v>0</v>
      </c>
      <c r="W103" s="469">
        <f t="shared" si="32"/>
        <v>0</v>
      </c>
      <c r="X103" s="469">
        <f t="shared" si="32"/>
        <v>0</v>
      </c>
      <c r="Y103" s="469">
        <f t="shared" si="32"/>
        <v>0</v>
      </c>
      <c r="Z103" s="469">
        <f t="shared" si="32"/>
        <v>0</v>
      </c>
      <c r="AA103" s="469">
        <f t="shared" si="32"/>
        <v>0</v>
      </c>
      <c r="AB103" s="469">
        <f t="shared" si="32"/>
        <v>0</v>
      </c>
      <c r="AC103" s="469">
        <f t="shared" si="32"/>
        <v>0</v>
      </c>
      <c r="AD103" s="469">
        <f t="shared" si="32"/>
        <v>0</v>
      </c>
      <c r="AE103" s="469">
        <f t="shared" si="32"/>
        <v>0</v>
      </c>
      <c r="AF103" s="469">
        <f t="shared" si="32"/>
        <v>0</v>
      </c>
      <c r="AG103" s="469">
        <f t="shared" si="32"/>
        <v>0</v>
      </c>
      <c r="AH103" s="469">
        <f t="shared" si="32"/>
        <v>0</v>
      </c>
      <c r="AI103" s="1"/>
      <c r="AJ103" s="1"/>
      <c r="AK103" s="63"/>
    </row>
    <row r="104" spans="1:37" customFormat="1" hidden="1" x14ac:dyDescent="0.2">
      <c r="A104" s="130"/>
      <c r="B104" s="471" t="s">
        <v>320</v>
      </c>
      <c r="C104" s="467" t="s">
        <v>321</v>
      </c>
      <c r="D104" s="470">
        <f>IF(AND(D113&gt;0,D113&lt;D112),3,IF(AND(D113=0,D114&gt;0),1,0))*D$86</f>
        <v>0</v>
      </c>
      <c r="E104" s="470">
        <f t="shared" ref="E104:AH104" si="33">IF(AND(E113&gt;0,E113&lt;E112),3,IF(AND(E113=0,E114&gt;0),1,0))*E$86</f>
        <v>0</v>
      </c>
      <c r="F104" s="470">
        <f t="shared" si="33"/>
        <v>0</v>
      </c>
      <c r="G104" s="470">
        <f t="shared" si="33"/>
        <v>0</v>
      </c>
      <c r="H104" s="470">
        <f t="shared" si="33"/>
        <v>0</v>
      </c>
      <c r="I104" s="470">
        <f t="shared" si="33"/>
        <v>0</v>
      </c>
      <c r="J104" s="470">
        <f t="shared" si="33"/>
        <v>0</v>
      </c>
      <c r="K104" s="470">
        <f t="shared" si="33"/>
        <v>0</v>
      </c>
      <c r="L104" s="470">
        <f t="shared" si="33"/>
        <v>0</v>
      </c>
      <c r="M104" s="470">
        <f t="shared" si="33"/>
        <v>0</v>
      </c>
      <c r="N104" s="470">
        <f t="shared" si="33"/>
        <v>0</v>
      </c>
      <c r="O104" s="470">
        <f t="shared" si="33"/>
        <v>0</v>
      </c>
      <c r="P104" s="470">
        <f t="shared" si="33"/>
        <v>0</v>
      </c>
      <c r="Q104" s="470">
        <f t="shared" si="33"/>
        <v>0</v>
      </c>
      <c r="R104" s="470">
        <f t="shared" si="33"/>
        <v>0</v>
      </c>
      <c r="S104" s="470">
        <f t="shared" si="33"/>
        <v>0</v>
      </c>
      <c r="T104" s="470">
        <f t="shared" si="33"/>
        <v>0</v>
      </c>
      <c r="U104" s="470">
        <f t="shared" si="33"/>
        <v>0</v>
      </c>
      <c r="V104" s="470">
        <f t="shared" si="33"/>
        <v>0</v>
      </c>
      <c r="W104" s="470">
        <f t="shared" si="33"/>
        <v>0</v>
      </c>
      <c r="X104" s="470">
        <f t="shared" si="33"/>
        <v>0</v>
      </c>
      <c r="Y104" s="470">
        <f t="shared" si="33"/>
        <v>0</v>
      </c>
      <c r="Z104" s="470">
        <f t="shared" si="33"/>
        <v>0</v>
      </c>
      <c r="AA104" s="470">
        <f t="shared" si="33"/>
        <v>0</v>
      </c>
      <c r="AB104" s="470">
        <f t="shared" si="33"/>
        <v>0</v>
      </c>
      <c r="AC104" s="470">
        <f t="shared" si="33"/>
        <v>0</v>
      </c>
      <c r="AD104" s="470">
        <f t="shared" si="33"/>
        <v>0</v>
      </c>
      <c r="AE104" s="470">
        <f t="shared" si="33"/>
        <v>0</v>
      </c>
      <c r="AF104" s="470">
        <f t="shared" si="33"/>
        <v>0</v>
      </c>
      <c r="AG104" s="470">
        <f t="shared" si="33"/>
        <v>0</v>
      </c>
      <c r="AH104" s="470">
        <f t="shared" si="33"/>
        <v>0</v>
      </c>
      <c r="AI104" s="1"/>
      <c r="AJ104" s="1"/>
      <c r="AK104" s="63"/>
    </row>
    <row r="105" spans="1:37" customFormat="1" hidden="1" x14ac:dyDescent="0.2">
      <c r="A105" s="130"/>
      <c r="B105" s="466"/>
      <c r="C105" s="467" t="s">
        <v>322</v>
      </c>
      <c r="D105" s="469">
        <f>IF(AND(D114&gt;0,D114&lt;D113),3,IF(AND(D113&gt;0,D114=0),1,0))*D$86</f>
        <v>0</v>
      </c>
      <c r="E105" s="469">
        <f t="shared" ref="E105:AH105" si="34">IF(AND(E114&gt;0,E114&lt;E113),3,IF(AND(E113&gt;0,E114=0),1,0))*E$86</f>
        <v>0</v>
      </c>
      <c r="F105" s="469">
        <f t="shared" si="34"/>
        <v>0</v>
      </c>
      <c r="G105" s="469">
        <f t="shared" si="34"/>
        <v>0</v>
      </c>
      <c r="H105" s="469">
        <f t="shared" si="34"/>
        <v>0</v>
      </c>
      <c r="I105" s="469">
        <f t="shared" si="34"/>
        <v>0</v>
      </c>
      <c r="J105" s="469">
        <f t="shared" si="34"/>
        <v>0</v>
      </c>
      <c r="K105" s="469">
        <f t="shared" si="34"/>
        <v>0</v>
      </c>
      <c r="L105" s="469">
        <f t="shared" si="34"/>
        <v>0</v>
      </c>
      <c r="M105" s="469">
        <f t="shared" si="34"/>
        <v>0</v>
      </c>
      <c r="N105" s="469">
        <f t="shared" si="34"/>
        <v>0</v>
      </c>
      <c r="O105" s="469">
        <f t="shared" si="34"/>
        <v>0</v>
      </c>
      <c r="P105" s="469">
        <f t="shared" si="34"/>
        <v>0</v>
      </c>
      <c r="Q105" s="469">
        <f t="shared" si="34"/>
        <v>0</v>
      </c>
      <c r="R105" s="469">
        <f t="shared" si="34"/>
        <v>0</v>
      </c>
      <c r="S105" s="469">
        <f t="shared" si="34"/>
        <v>0</v>
      </c>
      <c r="T105" s="469">
        <f t="shared" si="34"/>
        <v>0</v>
      </c>
      <c r="U105" s="469">
        <f t="shared" si="34"/>
        <v>0</v>
      </c>
      <c r="V105" s="469">
        <f t="shared" si="34"/>
        <v>0</v>
      </c>
      <c r="W105" s="469">
        <f t="shared" si="34"/>
        <v>0</v>
      </c>
      <c r="X105" s="469">
        <f t="shared" si="34"/>
        <v>0</v>
      </c>
      <c r="Y105" s="469">
        <f t="shared" si="34"/>
        <v>0</v>
      </c>
      <c r="Z105" s="469">
        <f t="shared" si="34"/>
        <v>0</v>
      </c>
      <c r="AA105" s="469">
        <f t="shared" si="34"/>
        <v>0</v>
      </c>
      <c r="AB105" s="469">
        <f t="shared" si="34"/>
        <v>0</v>
      </c>
      <c r="AC105" s="469">
        <f t="shared" si="34"/>
        <v>0</v>
      </c>
      <c r="AD105" s="469">
        <f t="shared" si="34"/>
        <v>0</v>
      </c>
      <c r="AE105" s="469">
        <f t="shared" si="34"/>
        <v>0</v>
      </c>
      <c r="AF105" s="469">
        <f t="shared" si="34"/>
        <v>0</v>
      </c>
      <c r="AG105" s="469">
        <f t="shared" si="34"/>
        <v>0</v>
      </c>
      <c r="AH105" s="469">
        <f t="shared" si="34"/>
        <v>0</v>
      </c>
      <c r="AI105" s="1"/>
      <c r="AJ105" s="1"/>
      <c r="AK105" s="63"/>
    </row>
    <row r="106" spans="1:37" customFormat="1" hidden="1" x14ac:dyDescent="0.2">
      <c r="A106" s="130"/>
      <c r="B106" s="466"/>
      <c r="C106" s="467" t="s">
        <v>323</v>
      </c>
      <c r="D106" s="470">
        <f>IF(AND(D115&gt;0,D115&lt;D114),3,IF(AND(D115=0,D116&gt;0),1,0))*D$86</f>
        <v>0</v>
      </c>
      <c r="E106" s="470">
        <f t="shared" ref="E106:AH106" si="35">IF(AND(E115&gt;0,E115&lt;E114),3,IF(AND(E115=0,E116&gt;0),1,0))*E$86</f>
        <v>0</v>
      </c>
      <c r="F106" s="470">
        <f t="shared" si="35"/>
        <v>0</v>
      </c>
      <c r="G106" s="470">
        <f t="shared" si="35"/>
        <v>0</v>
      </c>
      <c r="H106" s="470">
        <f t="shared" si="35"/>
        <v>0</v>
      </c>
      <c r="I106" s="470">
        <f t="shared" si="35"/>
        <v>0</v>
      </c>
      <c r="J106" s="470">
        <f t="shared" si="35"/>
        <v>0</v>
      </c>
      <c r="K106" s="470">
        <f t="shared" si="35"/>
        <v>0</v>
      </c>
      <c r="L106" s="470">
        <f t="shared" si="35"/>
        <v>0</v>
      </c>
      <c r="M106" s="470">
        <f t="shared" si="35"/>
        <v>0</v>
      </c>
      <c r="N106" s="470">
        <f t="shared" si="35"/>
        <v>0</v>
      </c>
      <c r="O106" s="470">
        <f t="shared" si="35"/>
        <v>0</v>
      </c>
      <c r="P106" s="470">
        <f t="shared" si="35"/>
        <v>0</v>
      </c>
      <c r="Q106" s="470">
        <f t="shared" si="35"/>
        <v>0</v>
      </c>
      <c r="R106" s="470">
        <f t="shared" si="35"/>
        <v>0</v>
      </c>
      <c r="S106" s="470">
        <f t="shared" si="35"/>
        <v>0</v>
      </c>
      <c r="T106" s="470">
        <f t="shared" si="35"/>
        <v>0</v>
      </c>
      <c r="U106" s="470">
        <f t="shared" si="35"/>
        <v>0</v>
      </c>
      <c r="V106" s="470">
        <f t="shared" si="35"/>
        <v>0</v>
      </c>
      <c r="W106" s="470">
        <f t="shared" si="35"/>
        <v>0</v>
      </c>
      <c r="X106" s="470">
        <f t="shared" si="35"/>
        <v>0</v>
      </c>
      <c r="Y106" s="470">
        <f t="shared" si="35"/>
        <v>0</v>
      </c>
      <c r="Z106" s="470">
        <f t="shared" si="35"/>
        <v>0</v>
      </c>
      <c r="AA106" s="470">
        <f t="shared" si="35"/>
        <v>0</v>
      </c>
      <c r="AB106" s="470">
        <f t="shared" si="35"/>
        <v>0</v>
      </c>
      <c r="AC106" s="470">
        <f t="shared" si="35"/>
        <v>0</v>
      </c>
      <c r="AD106" s="470">
        <f t="shared" si="35"/>
        <v>0</v>
      </c>
      <c r="AE106" s="470">
        <f t="shared" si="35"/>
        <v>0</v>
      </c>
      <c r="AF106" s="470">
        <f t="shared" si="35"/>
        <v>0</v>
      </c>
      <c r="AG106" s="470">
        <f t="shared" si="35"/>
        <v>0</v>
      </c>
      <c r="AH106" s="470">
        <f t="shared" si="35"/>
        <v>0</v>
      </c>
      <c r="AI106" s="1"/>
      <c r="AJ106" s="1"/>
      <c r="AK106" s="63"/>
    </row>
    <row r="107" spans="1:37" customFormat="1" hidden="1" x14ac:dyDescent="0.2">
      <c r="A107" s="130"/>
      <c r="B107" s="466"/>
      <c r="C107" s="467" t="s">
        <v>324</v>
      </c>
      <c r="D107" s="469">
        <f>IF(AND(D116&gt;0,D116&lt;D115),3,IF(AND(D115&gt;0,D116=0),1,0))*D$86</f>
        <v>0</v>
      </c>
      <c r="E107" s="469">
        <f t="shared" ref="E107:AH107" si="36">IF(AND(E116&gt;0,E116&lt;E115),3,IF(AND(E115&gt;0,E116=0),1,0))*E$86</f>
        <v>0</v>
      </c>
      <c r="F107" s="469">
        <f t="shared" si="36"/>
        <v>0</v>
      </c>
      <c r="G107" s="469">
        <f t="shared" si="36"/>
        <v>0</v>
      </c>
      <c r="H107" s="469">
        <f t="shared" si="36"/>
        <v>0</v>
      </c>
      <c r="I107" s="469">
        <f t="shared" si="36"/>
        <v>0</v>
      </c>
      <c r="J107" s="469">
        <f t="shared" si="36"/>
        <v>0</v>
      </c>
      <c r="K107" s="469">
        <f t="shared" si="36"/>
        <v>0</v>
      </c>
      <c r="L107" s="469">
        <f t="shared" si="36"/>
        <v>0</v>
      </c>
      <c r="M107" s="469">
        <f t="shared" si="36"/>
        <v>0</v>
      </c>
      <c r="N107" s="469">
        <f t="shared" si="36"/>
        <v>0</v>
      </c>
      <c r="O107" s="469">
        <f t="shared" si="36"/>
        <v>0</v>
      </c>
      <c r="P107" s="469">
        <f t="shared" si="36"/>
        <v>0</v>
      </c>
      <c r="Q107" s="469">
        <f t="shared" si="36"/>
        <v>0</v>
      </c>
      <c r="R107" s="469">
        <f t="shared" si="36"/>
        <v>0</v>
      </c>
      <c r="S107" s="469">
        <f t="shared" si="36"/>
        <v>0</v>
      </c>
      <c r="T107" s="469">
        <f t="shared" si="36"/>
        <v>0</v>
      </c>
      <c r="U107" s="469">
        <f t="shared" si="36"/>
        <v>0</v>
      </c>
      <c r="V107" s="469">
        <f t="shared" si="36"/>
        <v>0</v>
      </c>
      <c r="W107" s="469">
        <f t="shared" si="36"/>
        <v>0</v>
      </c>
      <c r="X107" s="469">
        <f t="shared" si="36"/>
        <v>0</v>
      </c>
      <c r="Y107" s="469">
        <f t="shared" si="36"/>
        <v>0</v>
      </c>
      <c r="Z107" s="469">
        <f t="shared" si="36"/>
        <v>0</v>
      </c>
      <c r="AA107" s="469">
        <f t="shared" si="36"/>
        <v>0</v>
      </c>
      <c r="AB107" s="469">
        <f t="shared" si="36"/>
        <v>0</v>
      </c>
      <c r="AC107" s="469">
        <f t="shared" si="36"/>
        <v>0</v>
      </c>
      <c r="AD107" s="469">
        <f t="shared" si="36"/>
        <v>0</v>
      </c>
      <c r="AE107" s="469">
        <f t="shared" si="36"/>
        <v>0</v>
      </c>
      <c r="AF107" s="469">
        <f t="shared" si="36"/>
        <v>0</v>
      </c>
      <c r="AG107" s="469">
        <f t="shared" si="36"/>
        <v>0</v>
      </c>
      <c r="AH107" s="469">
        <f t="shared" si="36"/>
        <v>0</v>
      </c>
      <c r="AI107" s="1"/>
      <c r="AJ107" s="1"/>
      <c r="AK107" s="63"/>
    </row>
    <row r="108" spans="1:37" customFormat="1" hidden="1" x14ac:dyDescent="0.2">
      <c r="A108" s="130"/>
      <c r="B108" s="5"/>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63"/>
    </row>
    <row r="109" spans="1:37" customFormat="1" hidden="1" x14ac:dyDescent="0.2">
      <c r="A109" s="130"/>
      <c r="C109" s="472" t="s">
        <v>316</v>
      </c>
      <c r="D109" s="473">
        <f>ROUND(D5*24,2)</f>
        <v>0</v>
      </c>
      <c r="E109" s="473">
        <f t="shared" ref="E109:AH116" si="37">ROUND(E5*24,2)</f>
        <v>0</v>
      </c>
      <c r="F109" s="473">
        <f t="shared" si="37"/>
        <v>0</v>
      </c>
      <c r="G109" s="473">
        <f t="shared" si="37"/>
        <v>0</v>
      </c>
      <c r="H109" s="473">
        <f t="shared" si="37"/>
        <v>0</v>
      </c>
      <c r="I109" s="473">
        <f t="shared" si="37"/>
        <v>0</v>
      </c>
      <c r="J109" s="473">
        <f t="shared" si="37"/>
        <v>0</v>
      </c>
      <c r="K109" s="473">
        <f t="shared" si="37"/>
        <v>0</v>
      </c>
      <c r="L109" s="473">
        <f t="shared" si="37"/>
        <v>0</v>
      </c>
      <c r="M109" s="473">
        <f t="shared" si="37"/>
        <v>0</v>
      </c>
      <c r="N109" s="473">
        <f t="shared" si="37"/>
        <v>0</v>
      </c>
      <c r="O109" s="473">
        <f t="shared" si="37"/>
        <v>0</v>
      </c>
      <c r="P109" s="473">
        <f t="shared" si="37"/>
        <v>0</v>
      </c>
      <c r="Q109" s="473">
        <f t="shared" si="37"/>
        <v>0</v>
      </c>
      <c r="R109" s="473">
        <f t="shared" si="37"/>
        <v>0</v>
      </c>
      <c r="S109" s="473">
        <f t="shared" si="37"/>
        <v>0</v>
      </c>
      <c r="T109" s="473">
        <f t="shared" si="37"/>
        <v>0</v>
      </c>
      <c r="U109" s="473">
        <f t="shared" si="37"/>
        <v>0</v>
      </c>
      <c r="V109" s="473">
        <f t="shared" si="37"/>
        <v>0</v>
      </c>
      <c r="W109" s="473">
        <f t="shared" si="37"/>
        <v>0</v>
      </c>
      <c r="X109" s="473">
        <f t="shared" si="37"/>
        <v>0</v>
      </c>
      <c r="Y109" s="473">
        <f t="shared" si="37"/>
        <v>0</v>
      </c>
      <c r="Z109" s="473">
        <f t="shared" si="37"/>
        <v>0</v>
      </c>
      <c r="AA109" s="473">
        <f t="shared" si="37"/>
        <v>0</v>
      </c>
      <c r="AB109" s="473">
        <f t="shared" si="37"/>
        <v>0</v>
      </c>
      <c r="AC109" s="473">
        <f t="shared" si="37"/>
        <v>0</v>
      </c>
      <c r="AD109" s="473">
        <f t="shared" si="37"/>
        <v>0</v>
      </c>
      <c r="AE109" s="473">
        <f t="shared" si="37"/>
        <v>0</v>
      </c>
      <c r="AF109" s="473">
        <f t="shared" si="37"/>
        <v>0</v>
      </c>
      <c r="AG109" s="473">
        <f t="shared" si="37"/>
        <v>0</v>
      </c>
      <c r="AH109" s="474">
        <f t="shared" si="37"/>
        <v>0</v>
      </c>
      <c r="AI109" s="1"/>
      <c r="AJ109" s="1"/>
      <c r="AK109" s="63"/>
    </row>
    <row r="110" spans="1:37" customFormat="1" hidden="1" x14ac:dyDescent="0.2">
      <c r="A110" s="130"/>
      <c r="B110" s="5"/>
      <c r="C110" s="475" t="s">
        <v>317</v>
      </c>
      <c r="D110" s="476">
        <f t="shared" ref="D110:S116" si="38">ROUND(D6*24,2)</f>
        <v>0</v>
      </c>
      <c r="E110" s="476">
        <f t="shared" si="38"/>
        <v>0</v>
      </c>
      <c r="F110" s="476">
        <f t="shared" si="38"/>
        <v>0</v>
      </c>
      <c r="G110" s="476">
        <f t="shared" si="38"/>
        <v>0</v>
      </c>
      <c r="H110" s="476">
        <f t="shared" si="38"/>
        <v>0</v>
      </c>
      <c r="I110" s="476">
        <f t="shared" si="38"/>
        <v>0</v>
      </c>
      <c r="J110" s="476">
        <f t="shared" si="38"/>
        <v>0</v>
      </c>
      <c r="K110" s="476">
        <f t="shared" si="38"/>
        <v>0</v>
      </c>
      <c r="L110" s="476">
        <f t="shared" si="38"/>
        <v>0</v>
      </c>
      <c r="M110" s="476">
        <f t="shared" si="38"/>
        <v>0</v>
      </c>
      <c r="N110" s="476">
        <f t="shared" si="38"/>
        <v>0</v>
      </c>
      <c r="O110" s="476">
        <f t="shared" si="38"/>
        <v>0</v>
      </c>
      <c r="P110" s="476">
        <f t="shared" si="38"/>
        <v>0</v>
      </c>
      <c r="Q110" s="476">
        <f t="shared" si="38"/>
        <v>0</v>
      </c>
      <c r="R110" s="476">
        <f t="shared" si="38"/>
        <v>0</v>
      </c>
      <c r="S110" s="476">
        <f t="shared" si="38"/>
        <v>0</v>
      </c>
      <c r="T110" s="476">
        <f t="shared" si="37"/>
        <v>0</v>
      </c>
      <c r="U110" s="476">
        <f t="shared" si="37"/>
        <v>0</v>
      </c>
      <c r="V110" s="476">
        <f t="shared" si="37"/>
        <v>0</v>
      </c>
      <c r="W110" s="476">
        <f t="shared" si="37"/>
        <v>0</v>
      </c>
      <c r="X110" s="476">
        <f t="shared" si="37"/>
        <v>0</v>
      </c>
      <c r="Y110" s="476">
        <f t="shared" si="37"/>
        <v>0</v>
      </c>
      <c r="Z110" s="476">
        <f t="shared" si="37"/>
        <v>0</v>
      </c>
      <c r="AA110" s="476">
        <f t="shared" si="37"/>
        <v>0</v>
      </c>
      <c r="AB110" s="476">
        <f t="shared" si="37"/>
        <v>0</v>
      </c>
      <c r="AC110" s="476">
        <f t="shared" si="37"/>
        <v>0</v>
      </c>
      <c r="AD110" s="476">
        <f t="shared" si="37"/>
        <v>0</v>
      </c>
      <c r="AE110" s="476">
        <f t="shared" si="37"/>
        <v>0</v>
      </c>
      <c r="AF110" s="476">
        <f t="shared" si="37"/>
        <v>0</v>
      </c>
      <c r="AG110" s="476">
        <f t="shared" si="37"/>
        <v>0</v>
      </c>
      <c r="AH110" s="477">
        <f t="shared" si="37"/>
        <v>0</v>
      </c>
      <c r="AI110" s="1"/>
      <c r="AJ110" s="1"/>
      <c r="AK110" s="63"/>
    </row>
    <row r="111" spans="1:37" customFormat="1" hidden="1" x14ac:dyDescent="0.2">
      <c r="A111" s="130"/>
      <c r="B111" s="23" t="s">
        <v>325</v>
      </c>
      <c r="C111" s="475" t="s">
        <v>318</v>
      </c>
      <c r="D111" s="476">
        <f t="shared" si="38"/>
        <v>0</v>
      </c>
      <c r="E111" s="476">
        <f t="shared" si="37"/>
        <v>0</v>
      </c>
      <c r="F111" s="476">
        <f t="shared" si="37"/>
        <v>0</v>
      </c>
      <c r="G111" s="476">
        <f t="shared" si="37"/>
        <v>0</v>
      </c>
      <c r="H111" s="476">
        <f t="shared" si="37"/>
        <v>0</v>
      </c>
      <c r="I111" s="476">
        <f t="shared" si="37"/>
        <v>0</v>
      </c>
      <c r="J111" s="476">
        <f t="shared" si="37"/>
        <v>0</v>
      </c>
      <c r="K111" s="476">
        <f t="shared" si="37"/>
        <v>0</v>
      </c>
      <c r="L111" s="476">
        <f t="shared" si="37"/>
        <v>0</v>
      </c>
      <c r="M111" s="476">
        <f t="shared" si="37"/>
        <v>0</v>
      </c>
      <c r="N111" s="476">
        <f t="shared" si="37"/>
        <v>0</v>
      </c>
      <c r="O111" s="476">
        <f t="shared" si="37"/>
        <v>0</v>
      </c>
      <c r="P111" s="476">
        <f t="shared" si="37"/>
        <v>0</v>
      </c>
      <c r="Q111" s="476">
        <f t="shared" si="37"/>
        <v>0</v>
      </c>
      <c r="R111" s="476">
        <f t="shared" si="37"/>
        <v>0</v>
      </c>
      <c r="S111" s="476">
        <f t="shared" si="37"/>
        <v>0</v>
      </c>
      <c r="T111" s="476">
        <f t="shared" si="37"/>
        <v>0</v>
      </c>
      <c r="U111" s="476">
        <f t="shared" si="37"/>
        <v>0</v>
      </c>
      <c r="V111" s="476">
        <f t="shared" si="37"/>
        <v>0</v>
      </c>
      <c r="W111" s="476">
        <f t="shared" si="37"/>
        <v>0</v>
      </c>
      <c r="X111" s="476">
        <f t="shared" si="37"/>
        <v>0</v>
      </c>
      <c r="Y111" s="476">
        <f t="shared" si="37"/>
        <v>0</v>
      </c>
      <c r="Z111" s="476">
        <f t="shared" si="37"/>
        <v>0</v>
      </c>
      <c r="AA111" s="476">
        <f t="shared" si="37"/>
        <v>0</v>
      </c>
      <c r="AB111" s="476">
        <f t="shared" si="37"/>
        <v>0</v>
      </c>
      <c r="AC111" s="476">
        <f t="shared" si="37"/>
        <v>0</v>
      </c>
      <c r="AD111" s="476">
        <f t="shared" si="37"/>
        <v>0</v>
      </c>
      <c r="AE111" s="476">
        <f t="shared" si="37"/>
        <v>0</v>
      </c>
      <c r="AF111" s="476">
        <f t="shared" si="37"/>
        <v>0</v>
      </c>
      <c r="AG111" s="476">
        <f t="shared" si="37"/>
        <v>0</v>
      </c>
      <c r="AH111" s="477">
        <f t="shared" si="37"/>
        <v>0</v>
      </c>
      <c r="AI111" s="1"/>
      <c r="AJ111" s="1"/>
      <c r="AK111" s="63"/>
    </row>
    <row r="112" spans="1:37" customFormat="1" hidden="1" x14ac:dyDescent="0.2">
      <c r="A112" s="130"/>
      <c r="B112" s="5"/>
      <c r="C112" s="475" t="s">
        <v>319</v>
      </c>
      <c r="D112" s="476">
        <f t="shared" si="38"/>
        <v>0</v>
      </c>
      <c r="E112" s="476">
        <f t="shared" si="37"/>
        <v>0</v>
      </c>
      <c r="F112" s="476">
        <f t="shared" si="37"/>
        <v>0</v>
      </c>
      <c r="G112" s="476">
        <f t="shared" si="37"/>
        <v>0</v>
      </c>
      <c r="H112" s="476">
        <f t="shared" si="37"/>
        <v>0</v>
      </c>
      <c r="I112" s="476">
        <f t="shared" si="37"/>
        <v>0</v>
      </c>
      <c r="J112" s="476">
        <f t="shared" si="37"/>
        <v>0</v>
      </c>
      <c r="K112" s="476">
        <f t="shared" si="37"/>
        <v>0</v>
      </c>
      <c r="L112" s="476">
        <f t="shared" si="37"/>
        <v>0</v>
      </c>
      <c r="M112" s="476">
        <f t="shared" si="37"/>
        <v>0</v>
      </c>
      <c r="N112" s="476">
        <f t="shared" si="37"/>
        <v>0</v>
      </c>
      <c r="O112" s="476">
        <f t="shared" si="37"/>
        <v>0</v>
      </c>
      <c r="P112" s="476">
        <f t="shared" si="37"/>
        <v>0</v>
      </c>
      <c r="Q112" s="476">
        <f t="shared" si="37"/>
        <v>0</v>
      </c>
      <c r="R112" s="476">
        <f t="shared" si="37"/>
        <v>0</v>
      </c>
      <c r="S112" s="476">
        <f t="shared" si="37"/>
        <v>0</v>
      </c>
      <c r="T112" s="476">
        <f t="shared" si="37"/>
        <v>0</v>
      </c>
      <c r="U112" s="476">
        <f t="shared" si="37"/>
        <v>0</v>
      </c>
      <c r="V112" s="476">
        <f t="shared" si="37"/>
        <v>0</v>
      </c>
      <c r="W112" s="476">
        <f t="shared" si="37"/>
        <v>0</v>
      </c>
      <c r="X112" s="476">
        <f t="shared" si="37"/>
        <v>0</v>
      </c>
      <c r="Y112" s="476">
        <f t="shared" si="37"/>
        <v>0</v>
      </c>
      <c r="Z112" s="476">
        <f t="shared" si="37"/>
        <v>0</v>
      </c>
      <c r="AA112" s="476">
        <f t="shared" si="37"/>
        <v>0</v>
      </c>
      <c r="AB112" s="476">
        <f t="shared" si="37"/>
        <v>0</v>
      </c>
      <c r="AC112" s="476">
        <f t="shared" si="37"/>
        <v>0</v>
      </c>
      <c r="AD112" s="476">
        <f t="shared" si="37"/>
        <v>0</v>
      </c>
      <c r="AE112" s="476">
        <f t="shared" si="37"/>
        <v>0</v>
      </c>
      <c r="AF112" s="476">
        <f t="shared" si="37"/>
        <v>0</v>
      </c>
      <c r="AG112" s="476">
        <f t="shared" si="37"/>
        <v>0</v>
      </c>
      <c r="AH112" s="477">
        <f t="shared" si="37"/>
        <v>0</v>
      </c>
      <c r="AI112" s="1"/>
      <c r="AJ112" s="1"/>
      <c r="AK112" s="63"/>
    </row>
    <row r="113" spans="1:37" customFormat="1" hidden="1" x14ac:dyDescent="0.2">
      <c r="A113" s="130"/>
      <c r="B113" s="5"/>
      <c r="C113" s="475" t="s">
        <v>321</v>
      </c>
      <c r="D113" s="476">
        <f t="shared" si="38"/>
        <v>0</v>
      </c>
      <c r="E113" s="476">
        <f t="shared" si="37"/>
        <v>0</v>
      </c>
      <c r="F113" s="476">
        <f t="shared" si="37"/>
        <v>0</v>
      </c>
      <c r="G113" s="476">
        <f t="shared" si="37"/>
        <v>0</v>
      </c>
      <c r="H113" s="476">
        <f t="shared" si="37"/>
        <v>0</v>
      </c>
      <c r="I113" s="476">
        <f t="shared" si="37"/>
        <v>0</v>
      </c>
      <c r="J113" s="476">
        <f t="shared" si="37"/>
        <v>0</v>
      </c>
      <c r="K113" s="476">
        <f t="shared" si="37"/>
        <v>0</v>
      </c>
      <c r="L113" s="476">
        <f t="shared" si="37"/>
        <v>0</v>
      </c>
      <c r="M113" s="476">
        <f t="shared" si="37"/>
        <v>0</v>
      </c>
      <c r="N113" s="476">
        <f t="shared" si="37"/>
        <v>0</v>
      </c>
      <c r="O113" s="476">
        <f t="shared" si="37"/>
        <v>0</v>
      </c>
      <c r="P113" s="476">
        <f t="shared" si="37"/>
        <v>0</v>
      </c>
      <c r="Q113" s="476">
        <f t="shared" si="37"/>
        <v>0</v>
      </c>
      <c r="R113" s="476">
        <f t="shared" si="37"/>
        <v>0</v>
      </c>
      <c r="S113" s="476">
        <f t="shared" si="37"/>
        <v>0</v>
      </c>
      <c r="T113" s="476">
        <f t="shared" si="37"/>
        <v>0</v>
      </c>
      <c r="U113" s="476">
        <f t="shared" si="37"/>
        <v>0</v>
      </c>
      <c r="V113" s="476">
        <f t="shared" si="37"/>
        <v>0</v>
      </c>
      <c r="W113" s="476">
        <f t="shared" si="37"/>
        <v>0</v>
      </c>
      <c r="X113" s="476">
        <f t="shared" si="37"/>
        <v>0</v>
      </c>
      <c r="Y113" s="476">
        <f t="shared" si="37"/>
        <v>0</v>
      </c>
      <c r="Z113" s="476">
        <f t="shared" si="37"/>
        <v>0</v>
      </c>
      <c r="AA113" s="476">
        <f t="shared" si="37"/>
        <v>0</v>
      </c>
      <c r="AB113" s="476">
        <f t="shared" si="37"/>
        <v>0</v>
      </c>
      <c r="AC113" s="476">
        <f t="shared" si="37"/>
        <v>0</v>
      </c>
      <c r="AD113" s="476">
        <f t="shared" si="37"/>
        <v>0</v>
      </c>
      <c r="AE113" s="476">
        <f t="shared" si="37"/>
        <v>0</v>
      </c>
      <c r="AF113" s="476">
        <f t="shared" si="37"/>
        <v>0</v>
      </c>
      <c r="AG113" s="476">
        <f t="shared" si="37"/>
        <v>0</v>
      </c>
      <c r="AH113" s="477">
        <f t="shared" si="37"/>
        <v>0</v>
      </c>
      <c r="AI113" s="1"/>
      <c r="AJ113" s="1"/>
      <c r="AK113" s="63"/>
    </row>
    <row r="114" spans="1:37" customFormat="1" hidden="1" x14ac:dyDescent="0.2">
      <c r="A114" s="130"/>
      <c r="B114" s="5"/>
      <c r="C114" s="475" t="s">
        <v>322</v>
      </c>
      <c r="D114" s="476">
        <f t="shared" si="38"/>
        <v>0</v>
      </c>
      <c r="E114" s="476">
        <f t="shared" si="37"/>
        <v>0</v>
      </c>
      <c r="F114" s="476">
        <f t="shared" si="37"/>
        <v>0</v>
      </c>
      <c r="G114" s="476">
        <f t="shared" si="37"/>
        <v>0</v>
      </c>
      <c r="H114" s="476">
        <f t="shared" si="37"/>
        <v>0</v>
      </c>
      <c r="I114" s="476">
        <f t="shared" si="37"/>
        <v>0</v>
      </c>
      <c r="J114" s="476">
        <f t="shared" si="37"/>
        <v>0</v>
      </c>
      <c r="K114" s="476">
        <f t="shared" si="37"/>
        <v>0</v>
      </c>
      <c r="L114" s="476">
        <f t="shared" si="37"/>
        <v>0</v>
      </c>
      <c r="M114" s="476">
        <f t="shared" si="37"/>
        <v>0</v>
      </c>
      <c r="N114" s="476">
        <f t="shared" si="37"/>
        <v>0</v>
      </c>
      <c r="O114" s="476">
        <f t="shared" si="37"/>
        <v>0</v>
      </c>
      <c r="P114" s="476">
        <f t="shared" si="37"/>
        <v>0</v>
      </c>
      <c r="Q114" s="476">
        <f t="shared" si="37"/>
        <v>0</v>
      </c>
      <c r="R114" s="476">
        <f t="shared" si="37"/>
        <v>0</v>
      </c>
      <c r="S114" s="476">
        <f t="shared" si="37"/>
        <v>0</v>
      </c>
      <c r="T114" s="476">
        <f t="shared" si="37"/>
        <v>0</v>
      </c>
      <c r="U114" s="476">
        <f t="shared" si="37"/>
        <v>0</v>
      </c>
      <c r="V114" s="476">
        <f t="shared" si="37"/>
        <v>0</v>
      </c>
      <c r="W114" s="476">
        <f t="shared" si="37"/>
        <v>0</v>
      </c>
      <c r="X114" s="476">
        <f t="shared" si="37"/>
        <v>0</v>
      </c>
      <c r="Y114" s="476">
        <f t="shared" si="37"/>
        <v>0</v>
      </c>
      <c r="Z114" s="476">
        <f t="shared" si="37"/>
        <v>0</v>
      </c>
      <c r="AA114" s="476">
        <f t="shared" si="37"/>
        <v>0</v>
      </c>
      <c r="AB114" s="476">
        <f t="shared" si="37"/>
        <v>0</v>
      </c>
      <c r="AC114" s="476">
        <f t="shared" si="37"/>
        <v>0</v>
      </c>
      <c r="AD114" s="476">
        <f t="shared" si="37"/>
        <v>0</v>
      </c>
      <c r="AE114" s="476">
        <f t="shared" si="37"/>
        <v>0</v>
      </c>
      <c r="AF114" s="476">
        <f t="shared" si="37"/>
        <v>0</v>
      </c>
      <c r="AG114" s="476">
        <f t="shared" si="37"/>
        <v>0</v>
      </c>
      <c r="AH114" s="477">
        <f t="shared" si="37"/>
        <v>0</v>
      </c>
      <c r="AI114" s="1"/>
      <c r="AJ114" s="1"/>
      <c r="AK114" s="63"/>
    </row>
    <row r="115" spans="1:37" customFormat="1" hidden="1" x14ac:dyDescent="0.2">
      <c r="A115" s="130"/>
      <c r="B115" s="5"/>
      <c r="C115" s="475" t="s">
        <v>323</v>
      </c>
      <c r="D115" s="476">
        <f t="shared" si="38"/>
        <v>0</v>
      </c>
      <c r="E115" s="476">
        <f t="shared" si="37"/>
        <v>0</v>
      </c>
      <c r="F115" s="476">
        <f t="shared" si="37"/>
        <v>0</v>
      </c>
      <c r="G115" s="476">
        <f t="shared" si="37"/>
        <v>0</v>
      </c>
      <c r="H115" s="476">
        <f t="shared" si="37"/>
        <v>0</v>
      </c>
      <c r="I115" s="476">
        <f t="shared" si="37"/>
        <v>0</v>
      </c>
      <c r="J115" s="476">
        <f t="shared" si="37"/>
        <v>0</v>
      </c>
      <c r="K115" s="476">
        <f t="shared" si="37"/>
        <v>0</v>
      </c>
      <c r="L115" s="476">
        <f t="shared" si="37"/>
        <v>0</v>
      </c>
      <c r="M115" s="476">
        <f t="shared" si="37"/>
        <v>0</v>
      </c>
      <c r="N115" s="476">
        <f t="shared" si="37"/>
        <v>0</v>
      </c>
      <c r="O115" s="476">
        <f t="shared" si="37"/>
        <v>0</v>
      </c>
      <c r="P115" s="476">
        <f t="shared" si="37"/>
        <v>0</v>
      </c>
      <c r="Q115" s="476">
        <f t="shared" si="37"/>
        <v>0</v>
      </c>
      <c r="R115" s="476">
        <f t="shared" si="37"/>
        <v>0</v>
      </c>
      <c r="S115" s="476">
        <f t="shared" si="37"/>
        <v>0</v>
      </c>
      <c r="T115" s="476">
        <f t="shared" si="37"/>
        <v>0</v>
      </c>
      <c r="U115" s="476">
        <f t="shared" si="37"/>
        <v>0</v>
      </c>
      <c r="V115" s="476">
        <f t="shared" si="37"/>
        <v>0</v>
      </c>
      <c r="W115" s="476">
        <f t="shared" si="37"/>
        <v>0</v>
      </c>
      <c r="X115" s="476">
        <f t="shared" si="37"/>
        <v>0</v>
      </c>
      <c r="Y115" s="476">
        <f t="shared" si="37"/>
        <v>0</v>
      </c>
      <c r="Z115" s="476">
        <f t="shared" si="37"/>
        <v>0</v>
      </c>
      <c r="AA115" s="476">
        <f t="shared" si="37"/>
        <v>0</v>
      </c>
      <c r="AB115" s="476">
        <f t="shared" si="37"/>
        <v>0</v>
      </c>
      <c r="AC115" s="476">
        <f t="shared" si="37"/>
        <v>0</v>
      </c>
      <c r="AD115" s="476">
        <f t="shared" si="37"/>
        <v>0</v>
      </c>
      <c r="AE115" s="476">
        <f t="shared" si="37"/>
        <v>0</v>
      </c>
      <c r="AF115" s="476">
        <f t="shared" si="37"/>
        <v>0</v>
      </c>
      <c r="AG115" s="476">
        <f t="shared" si="37"/>
        <v>0</v>
      </c>
      <c r="AH115" s="477">
        <f t="shared" si="37"/>
        <v>0</v>
      </c>
      <c r="AI115" s="1"/>
      <c r="AJ115" s="1"/>
      <c r="AK115" s="63"/>
    </row>
    <row r="116" spans="1:37" customFormat="1" hidden="1" x14ac:dyDescent="0.2">
      <c r="A116" s="130"/>
      <c r="B116" s="5"/>
      <c r="C116" s="478" t="s">
        <v>324</v>
      </c>
      <c r="D116" s="479">
        <f t="shared" si="38"/>
        <v>0</v>
      </c>
      <c r="E116" s="479">
        <f t="shared" si="37"/>
        <v>0</v>
      </c>
      <c r="F116" s="479">
        <f t="shared" si="37"/>
        <v>0</v>
      </c>
      <c r="G116" s="479">
        <f t="shared" si="37"/>
        <v>0</v>
      </c>
      <c r="H116" s="479">
        <f t="shared" si="37"/>
        <v>0</v>
      </c>
      <c r="I116" s="479">
        <f t="shared" si="37"/>
        <v>0</v>
      </c>
      <c r="J116" s="479">
        <f t="shared" si="37"/>
        <v>0</v>
      </c>
      <c r="K116" s="479">
        <f t="shared" si="37"/>
        <v>0</v>
      </c>
      <c r="L116" s="479">
        <f t="shared" si="37"/>
        <v>0</v>
      </c>
      <c r="M116" s="479">
        <f t="shared" si="37"/>
        <v>0</v>
      </c>
      <c r="N116" s="479">
        <f t="shared" si="37"/>
        <v>0</v>
      </c>
      <c r="O116" s="479">
        <f t="shared" si="37"/>
        <v>0</v>
      </c>
      <c r="P116" s="479">
        <f t="shared" si="37"/>
        <v>0</v>
      </c>
      <c r="Q116" s="479">
        <f t="shared" si="37"/>
        <v>0</v>
      </c>
      <c r="R116" s="479">
        <f t="shared" si="37"/>
        <v>0</v>
      </c>
      <c r="S116" s="479">
        <f t="shared" si="37"/>
        <v>0</v>
      </c>
      <c r="T116" s="479">
        <f t="shared" si="37"/>
        <v>0</v>
      </c>
      <c r="U116" s="479">
        <f t="shared" si="37"/>
        <v>0</v>
      </c>
      <c r="V116" s="479">
        <f t="shared" si="37"/>
        <v>0</v>
      </c>
      <c r="W116" s="479">
        <f t="shared" si="37"/>
        <v>0</v>
      </c>
      <c r="X116" s="479">
        <f t="shared" si="37"/>
        <v>0</v>
      </c>
      <c r="Y116" s="479">
        <f t="shared" si="37"/>
        <v>0</v>
      </c>
      <c r="Z116" s="479">
        <f t="shared" si="37"/>
        <v>0</v>
      </c>
      <c r="AA116" s="479">
        <f t="shared" si="37"/>
        <v>0</v>
      </c>
      <c r="AB116" s="479">
        <f t="shared" si="37"/>
        <v>0</v>
      </c>
      <c r="AC116" s="479">
        <f t="shared" si="37"/>
        <v>0</v>
      </c>
      <c r="AD116" s="479">
        <f t="shared" si="37"/>
        <v>0</v>
      </c>
      <c r="AE116" s="479">
        <f t="shared" si="37"/>
        <v>0</v>
      </c>
      <c r="AF116" s="479">
        <f t="shared" si="37"/>
        <v>0</v>
      </c>
      <c r="AG116" s="479">
        <f t="shared" si="37"/>
        <v>0</v>
      </c>
      <c r="AH116" s="480">
        <f t="shared" si="37"/>
        <v>0</v>
      </c>
      <c r="AI116" s="1"/>
      <c r="AJ116" s="1"/>
      <c r="AK116" s="63"/>
    </row>
    <row r="117" spans="1:37" hidden="1" x14ac:dyDescent="0.2">
      <c r="B117" s="1"/>
    </row>
    <row r="118" spans="1:37" hidden="1" x14ac:dyDescent="0.2">
      <c r="B118" s="481" t="s">
        <v>326</v>
      </c>
      <c r="C118" s="482" t="s">
        <v>327</v>
      </c>
      <c r="D118" s="476">
        <f>IF(OR(D109="",D110=""),0,D110-D109)</f>
        <v>0</v>
      </c>
      <c r="E118" s="476">
        <f t="shared" ref="E118:T118" si="39">IF(OR(E109="",E110=""),0,E110-E109)</f>
        <v>0</v>
      </c>
      <c r="F118" s="476">
        <f t="shared" si="39"/>
        <v>0</v>
      </c>
      <c r="G118" s="476">
        <f t="shared" si="39"/>
        <v>0</v>
      </c>
      <c r="H118" s="476">
        <f t="shared" si="39"/>
        <v>0</v>
      </c>
      <c r="I118" s="476">
        <f t="shared" si="39"/>
        <v>0</v>
      </c>
      <c r="J118" s="476">
        <f t="shared" si="39"/>
        <v>0</v>
      </c>
      <c r="K118" s="476">
        <f t="shared" si="39"/>
        <v>0</v>
      </c>
      <c r="L118" s="476">
        <f t="shared" si="39"/>
        <v>0</v>
      </c>
      <c r="M118" s="476">
        <f t="shared" si="39"/>
        <v>0</v>
      </c>
      <c r="N118" s="476">
        <f t="shared" si="39"/>
        <v>0</v>
      </c>
      <c r="O118" s="476">
        <f t="shared" si="39"/>
        <v>0</v>
      </c>
      <c r="P118" s="476">
        <f t="shared" si="39"/>
        <v>0</v>
      </c>
      <c r="Q118" s="476">
        <f t="shared" si="39"/>
        <v>0</v>
      </c>
      <c r="R118" s="476">
        <f t="shared" si="39"/>
        <v>0</v>
      </c>
      <c r="S118" s="476">
        <f t="shared" si="39"/>
        <v>0</v>
      </c>
      <c r="T118" s="476">
        <f t="shared" si="39"/>
        <v>0</v>
      </c>
      <c r="U118" s="476">
        <f>IF(OR(U109="",U110=""),0,U110-U109)</f>
        <v>0</v>
      </c>
      <c r="V118" s="476">
        <f t="shared" ref="V118:AH118" si="40">IF(OR(V109="",V110=""),0,V110-V109)</f>
        <v>0</v>
      </c>
      <c r="W118" s="476">
        <f t="shared" si="40"/>
        <v>0</v>
      </c>
      <c r="X118" s="476">
        <f t="shared" si="40"/>
        <v>0</v>
      </c>
      <c r="Y118" s="476">
        <f t="shared" si="40"/>
        <v>0</v>
      </c>
      <c r="Z118" s="476">
        <f t="shared" si="40"/>
        <v>0</v>
      </c>
      <c r="AA118" s="476">
        <f t="shared" si="40"/>
        <v>0</v>
      </c>
      <c r="AB118" s="476">
        <f t="shared" si="40"/>
        <v>0</v>
      </c>
      <c r="AC118" s="476">
        <f t="shared" si="40"/>
        <v>0</v>
      </c>
      <c r="AD118" s="476">
        <f t="shared" si="40"/>
        <v>0</v>
      </c>
      <c r="AE118" s="476">
        <f t="shared" si="40"/>
        <v>0</v>
      </c>
      <c r="AF118" s="476">
        <f t="shared" si="40"/>
        <v>0</v>
      </c>
      <c r="AG118" s="476">
        <f t="shared" si="40"/>
        <v>0</v>
      </c>
      <c r="AH118" s="476">
        <f t="shared" si="40"/>
        <v>0</v>
      </c>
    </row>
    <row r="119" spans="1:37" hidden="1" x14ac:dyDescent="0.2">
      <c r="B119" s="483"/>
      <c r="C119" s="482" t="s">
        <v>328</v>
      </c>
      <c r="D119" s="476">
        <f>IF(OR(D111="",D112=""),0,D112-D111)</f>
        <v>0</v>
      </c>
      <c r="E119" s="476">
        <f t="shared" ref="E119:T119" si="41">IF(OR(E111="",E112=""),0,E112-E111)</f>
        <v>0</v>
      </c>
      <c r="F119" s="476">
        <f t="shared" si="41"/>
        <v>0</v>
      </c>
      <c r="G119" s="476">
        <f t="shared" si="41"/>
        <v>0</v>
      </c>
      <c r="H119" s="476">
        <f t="shared" si="41"/>
        <v>0</v>
      </c>
      <c r="I119" s="476">
        <f t="shared" si="41"/>
        <v>0</v>
      </c>
      <c r="J119" s="476">
        <f t="shared" si="41"/>
        <v>0</v>
      </c>
      <c r="K119" s="476">
        <f t="shared" si="41"/>
        <v>0</v>
      </c>
      <c r="L119" s="476">
        <f t="shared" si="41"/>
        <v>0</v>
      </c>
      <c r="M119" s="476">
        <f t="shared" si="41"/>
        <v>0</v>
      </c>
      <c r="N119" s="476">
        <f t="shared" si="41"/>
        <v>0</v>
      </c>
      <c r="O119" s="476">
        <f t="shared" si="41"/>
        <v>0</v>
      </c>
      <c r="P119" s="476">
        <f t="shared" si="41"/>
        <v>0</v>
      </c>
      <c r="Q119" s="476">
        <f t="shared" si="41"/>
        <v>0</v>
      </c>
      <c r="R119" s="476">
        <f t="shared" si="41"/>
        <v>0</v>
      </c>
      <c r="S119" s="476">
        <f t="shared" si="41"/>
        <v>0</v>
      </c>
      <c r="T119" s="476">
        <f t="shared" si="41"/>
        <v>0</v>
      </c>
      <c r="U119" s="476">
        <f>IF(OR(U111="",U112=""),0,U112-U111)</f>
        <v>0</v>
      </c>
      <c r="V119" s="476">
        <f t="shared" ref="V119:AH119" si="42">IF(OR(V111="",V112=""),0,V112-V111)</f>
        <v>0</v>
      </c>
      <c r="W119" s="476">
        <f t="shared" si="42"/>
        <v>0</v>
      </c>
      <c r="X119" s="476">
        <f t="shared" si="42"/>
        <v>0</v>
      </c>
      <c r="Y119" s="476">
        <f t="shared" si="42"/>
        <v>0</v>
      </c>
      <c r="Z119" s="476">
        <f t="shared" si="42"/>
        <v>0</v>
      </c>
      <c r="AA119" s="476">
        <f t="shared" si="42"/>
        <v>0</v>
      </c>
      <c r="AB119" s="476">
        <f t="shared" si="42"/>
        <v>0</v>
      </c>
      <c r="AC119" s="476">
        <f t="shared" si="42"/>
        <v>0</v>
      </c>
      <c r="AD119" s="476">
        <f t="shared" si="42"/>
        <v>0</v>
      </c>
      <c r="AE119" s="476">
        <f t="shared" si="42"/>
        <v>0</v>
      </c>
      <c r="AF119" s="476">
        <f t="shared" si="42"/>
        <v>0</v>
      </c>
      <c r="AG119" s="476">
        <f t="shared" si="42"/>
        <v>0</v>
      </c>
      <c r="AH119" s="476">
        <f t="shared" si="42"/>
        <v>0</v>
      </c>
    </row>
    <row r="120" spans="1:37" hidden="1" x14ac:dyDescent="0.2">
      <c r="B120" s="483"/>
      <c r="C120" s="482" t="s">
        <v>329</v>
      </c>
      <c r="D120" s="476">
        <f>IF(OR(D113="",D114=""),0,D114-D113)</f>
        <v>0</v>
      </c>
      <c r="E120" s="476">
        <f t="shared" ref="E120:T120" si="43">IF(OR(E113="",E114=""),0,E114-E113)</f>
        <v>0</v>
      </c>
      <c r="F120" s="476">
        <f t="shared" si="43"/>
        <v>0</v>
      </c>
      <c r="G120" s="476">
        <f t="shared" si="43"/>
        <v>0</v>
      </c>
      <c r="H120" s="476">
        <f t="shared" si="43"/>
        <v>0</v>
      </c>
      <c r="I120" s="476">
        <f t="shared" si="43"/>
        <v>0</v>
      </c>
      <c r="J120" s="476">
        <f t="shared" si="43"/>
        <v>0</v>
      </c>
      <c r="K120" s="476">
        <f t="shared" si="43"/>
        <v>0</v>
      </c>
      <c r="L120" s="476">
        <f t="shared" si="43"/>
        <v>0</v>
      </c>
      <c r="M120" s="476">
        <f t="shared" si="43"/>
        <v>0</v>
      </c>
      <c r="N120" s="476">
        <f t="shared" si="43"/>
        <v>0</v>
      </c>
      <c r="O120" s="476">
        <f t="shared" si="43"/>
        <v>0</v>
      </c>
      <c r="P120" s="476">
        <f t="shared" si="43"/>
        <v>0</v>
      </c>
      <c r="Q120" s="476">
        <f t="shared" si="43"/>
        <v>0</v>
      </c>
      <c r="R120" s="476">
        <f t="shared" si="43"/>
        <v>0</v>
      </c>
      <c r="S120" s="476">
        <f t="shared" si="43"/>
        <v>0</v>
      </c>
      <c r="T120" s="476">
        <f t="shared" si="43"/>
        <v>0</v>
      </c>
      <c r="U120" s="476">
        <f>IF(OR(U113="",U114=""),0,U114-U113)</f>
        <v>0</v>
      </c>
      <c r="V120" s="476">
        <f t="shared" ref="V120:AH120" si="44">IF(OR(V113="",V114=""),0,V114-V113)</f>
        <v>0</v>
      </c>
      <c r="W120" s="476">
        <f t="shared" si="44"/>
        <v>0</v>
      </c>
      <c r="X120" s="476">
        <f t="shared" si="44"/>
        <v>0</v>
      </c>
      <c r="Y120" s="476">
        <f t="shared" si="44"/>
        <v>0</v>
      </c>
      <c r="Z120" s="476">
        <f t="shared" si="44"/>
        <v>0</v>
      </c>
      <c r="AA120" s="476">
        <f t="shared" si="44"/>
        <v>0</v>
      </c>
      <c r="AB120" s="476">
        <f t="shared" si="44"/>
        <v>0</v>
      </c>
      <c r="AC120" s="476">
        <f t="shared" si="44"/>
        <v>0</v>
      </c>
      <c r="AD120" s="476">
        <f t="shared" si="44"/>
        <v>0</v>
      </c>
      <c r="AE120" s="476">
        <f t="shared" si="44"/>
        <v>0</v>
      </c>
      <c r="AF120" s="476">
        <f t="shared" si="44"/>
        <v>0</v>
      </c>
      <c r="AG120" s="476">
        <f t="shared" si="44"/>
        <v>0</v>
      </c>
      <c r="AH120" s="476">
        <f t="shared" si="44"/>
        <v>0</v>
      </c>
    </row>
    <row r="121" spans="1:37" hidden="1" x14ac:dyDescent="0.2">
      <c r="B121" s="483"/>
      <c r="C121" s="482" t="s">
        <v>330</v>
      </c>
      <c r="D121" s="476">
        <f>IF(OR(D115="",D116=""),0,D116-D115)</f>
        <v>0</v>
      </c>
      <c r="E121" s="476">
        <f t="shared" ref="E121:T121" si="45">IF(OR(E115="",E116=""),0,E116-E115)</f>
        <v>0</v>
      </c>
      <c r="F121" s="476">
        <f t="shared" si="45"/>
        <v>0</v>
      </c>
      <c r="G121" s="476">
        <f t="shared" si="45"/>
        <v>0</v>
      </c>
      <c r="H121" s="476">
        <f t="shared" si="45"/>
        <v>0</v>
      </c>
      <c r="I121" s="476">
        <f t="shared" si="45"/>
        <v>0</v>
      </c>
      <c r="J121" s="476">
        <f t="shared" si="45"/>
        <v>0</v>
      </c>
      <c r="K121" s="476">
        <f t="shared" si="45"/>
        <v>0</v>
      </c>
      <c r="L121" s="476">
        <f t="shared" si="45"/>
        <v>0</v>
      </c>
      <c r="M121" s="476">
        <f t="shared" si="45"/>
        <v>0</v>
      </c>
      <c r="N121" s="476">
        <f t="shared" si="45"/>
        <v>0</v>
      </c>
      <c r="O121" s="476">
        <f t="shared" si="45"/>
        <v>0</v>
      </c>
      <c r="P121" s="476">
        <f t="shared" si="45"/>
        <v>0</v>
      </c>
      <c r="Q121" s="476">
        <f t="shared" si="45"/>
        <v>0</v>
      </c>
      <c r="R121" s="476">
        <f t="shared" si="45"/>
        <v>0</v>
      </c>
      <c r="S121" s="476">
        <f t="shared" si="45"/>
        <v>0</v>
      </c>
      <c r="T121" s="476">
        <f t="shared" si="45"/>
        <v>0</v>
      </c>
      <c r="U121" s="476">
        <f>IF(OR(U115="",U116=""),0,U116-U115)</f>
        <v>0</v>
      </c>
      <c r="V121" s="476">
        <f t="shared" ref="V121:AH121" si="46">IF(OR(V115="",V116=""),0,V116-V115)</f>
        <v>0</v>
      </c>
      <c r="W121" s="476">
        <f t="shared" si="46"/>
        <v>0</v>
      </c>
      <c r="X121" s="476">
        <f t="shared" si="46"/>
        <v>0</v>
      </c>
      <c r="Y121" s="476">
        <f t="shared" si="46"/>
        <v>0</v>
      </c>
      <c r="Z121" s="476">
        <f t="shared" si="46"/>
        <v>0</v>
      </c>
      <c r="AA121" s="476">
        <f t="shared" si="46"/>
        <v>0</v>
      </c>
      <c r="AB121" s="476">
        <f t="shared" si="46"/>
        <v>0</v>
      </c>
      <c r="AC121" s="476">
        <f t="shared" si="46"/>
        <v>0</v>
      </c>
      <c r="AD121" s="476">
        <f t="shared" si="46"/>
        <v>0</v>
      </c>
      <c r="AE121" s="476">
        <f t="shared" si="46"/>
        <v>0</v>
      </c>
      <c r="AF121" s="476">
        <f t="shared" si="46"/>
        <v>0</v>
      </c>
      <c r="AG121" s="476">
        <f t="shared" si="46"/>
        <v>0</v>
      </c>
      <c r="AH121" s="476">
        <f t="shared" si="46"/>
        <v>0</v>
      </c>
    </row>
    <row r="122" spans="1:37" hidden="1" x14ac:dyDescent="0.2">
      <c r="B122" s="483"/>
      <c r="C122" s="482"/>
    </row>
    <row r="123" spans="1:37" hidden="1" x14ac:dyDescent="0.2">
      <c r="B123" s="483"/>
      <c r="C123" s="482" t="s">
        <v>331</v>
      </c>
      <c r="D123" s="476">
        <f>IF(OR(D110="",D111=""),0,D111-D110)</f>
        <v>0</v>
      </c>
      <c r="E123" s="476">
        <f t="shared" ref="E123:T123" si="47">IF(OR(E110="",E111=""),0,E111-E110)</f>
        <v>0</v>
      </c>
      <c r="F123" s="476">
        <f t="shared" si="47"/>
        <v>0</v>
      </c>
      <c r="G123" s="476">
        <f t="shared" si="47"/>
        <v>0</v>
      </c>
      <c r="H123" s="476">
        <f t="shared" si="47"/>
        <v>0</v>
      </c>
      <c r="I123" s="476">
        <f t="shared" si="47"/>
        <v>0</v>
      </c>
      <c r="J123" s="476">
        <f t="shared" si="47"/>
        <v>0</v>
      </c>
      <c r="K123" s="476">
        <f t="shared" si="47"/>
        <v>0</v>
      </c>
      <c r="L123" s="476">
        <f t="shared" si="47"/>
        <v>0</v>
      </c>
      <c r="M123" s="476">
        <f t="shared" si="47"/>
        <v>0</v>
      </c>
      <c r="N123" s="476">
        <f t="shared" si="47"/>
        <v>0</v>
      </c>
      <c r="O123" s="476">
        <f t="shared" si="47"/>
        <v>0</v>
      </c>
      <c r="P123" s="476">
        <f t="shared" si="47"/>
        <v>0</v>
      </c>
      <c r="Q123" s="476">
        <f t="shared" si="47"/>
        <v>0</v>
      </c>
      <c r="R123" s="476">
        <f t="shared" si="47"/>
        <v>0</v>
      </c>
      <c r="S123" s="476">
        <f t="shared" si="47"/>
        <v>0</v>
      </c>
      <c r="T123" s="476">
        <f t="shared" si="47"/>
        <v>0</v>
      </c>
      <c r="U123" s="476">
        <f>IF(OR(U110="",U111=""),0,U111-U110)</f>
        <v>0</v>
      </c>
      <c r="V123" s="476">
        <f t="shared" ref="V123:AH123" si="48">IF(OR(V110="",V111=""),0,V111-V110)</f>
        <v>0</v>
      </c>
      <c r="W123" s="476">
        <f t="shared" si="48"/>
        <v>0</v>
      </c>
      <c r="X123" s="476">
        <f t="shared" si="48"/>
        <v>0</v>
      </c>
      <c r="Y123" s="476">
        <f t="shared" si="48"/>
        <v>0</v>
      </c>
      <c r="Z123" s="476">
        <f t="shared" si="48"/>
        <v>0</v>
      </c>
      <c r="AA123" s="476">
        <f t="shared" si="48"/>
        <v>0</v>
      </c>
      <c r="AB123" s="476">
        <f t="shared" si="48"/>
        <v>0</v>
      </c>
      <c r="AC123" s="476">
        <f t="shared" si="48"/>
        <v>0</v>
      </c>
      <c r="AD123" s="476">
        <f t="shared" si="48"/>
        <v>0</v>
      </c>
      <c r="AE123" s="476">
        <f t="shared" si="48"/>
        <v>0</v>
      </c>
      <c r="AF123" s="476">
        <f t="shared" si="48"/>
        <v>0</v>
      </c>
      <c r="AG123" s="476">
        <f t="shared" si="48"/>
        <v>0</v>
      </c>
      <c r="AH123" s="476">
        <f t="shared" si="48"/>
        <v>0</v>
      </c>
    </row>
    <row r="124" spans="1:37" hidden="1" x14ac:dyDescent="0.2">
      <c r="B124" s="483"/>
      <c r="C124" s="482" t="s">
        <v>332</v>
      </c>
      <c r="D124" s="476">
        <f>IF(OR(D112="",D113=""),0,D113-D112)</f>
        <v>0</v>
      </c>
      <c r="E124" s="476">
        <f t="shared" ref="E124:T124" si="49">IF(OR(E112="",E113=""),0,E113-E112)</f>
        <v>0</v>
      </c>
      <c r="F124" s="476">
        <f t="shared" si="49"/>
        <v>0</v>
      </c>
      <c r="G124" s="476">
        <f t="shared" si="49"/>
        <v>0</v>
      </c>
      <c r="H124" s="476">
        <f t="shared" si="49"/>
        <v>0</v>
      </c>
      <c r="I124" s="476">
        <f t="shared" si="49"/>
        <v>0</v>
      </c>
      <c r="J124" s="476">
        <f t="shared" si="49"/>
        <v>0</v>
      </c>
      <c r="K124" s="476">
        <f t="shared" si="49"/>
        <v>0</v>
      </c>
      <c r="L124" s="476">
        <f t="shared" si="49"/>
        <v>0</v>
      </c>
      <c r="M124" s="476">
        <f t="shared" si="49"/>
        <v>0</v>
      </c>
      <c r="N124" s="476">
        <f t="shared" si="49"/>
        <v>0</v>
      </c>
      <c r="O124" s="476">
        <f t="shared" si="49"/>
        <v>0</v>
      </c>
      <c r="P124" s="476">
        <f t="shared" si="49"/>
        <v>0</v>
      </c>
      <c r="Q124" s="476">
        <f t="shared" si="49"/>
        <v>0</v>
      </c>
      <c r="R124" s="476">
        <f t="shared" si="49"/>
        <v>0</v>
      </c>
      <c r="S124" s="476">
        <f t="shared" si="49"/>
        <v>0</v>
      </c>
      <c r="T124" s="476">
        <f t="shared" si="49"/>
        <v>0</v>
      </c>
      <c r="U124" s="476">
        <f>IF(OR(U112="",U113=""),0,U113-U112)</f>
        <v>0</v>
      </c>
      <c r="V124" s="476">
        <f t="shared" ref="V124:AH124" si="50">IF(OR(V112="",V113=""),0,V113-V112)</f>
        <v>0</v>
      </c>
      <c r="W124" s="476">
        <f t="shared" si="50"/>
        <v>0</v>
      </c>
      <c r="X124" s="476">
        <f t="shared" si="50"/>
        <v>0</v>
      </c>
      <c r="Y124" s="476">
        <f t="shared" si="50"/>
        <v>0</v>
      </c>
      <c r="Z124" s="476">
        <f t="shared" si="50"/>
        <v>0</v>
      </c>
      <c r="AA124" s="476">
        <f t="shared" si="50"/>
        <v>0</v>
      </c>
      <c r="AB124" s="476">
        <f t="shared" si="50"/>
        <v>0</v>
      </c>
      <c r="AC124" s="476">
        <f t="shared" si="50"/>
        <v>0</v>
      </c>
      <c r="AD124" s="476">
        <f t="shared" si="50"/>
        <v>0</v>
      </c>
      <c r="AE124" s="476">
        <f t="shared" si="50"/>
        <v>0</v>
      </c>
      <c r="AF124" s="476">
        <f t="shared" si="50"/>
        <v>0</v>
      </c>
      <c r="AG124" s="476">
        <f t="shared" si="50"/>
        <v>0</v>
      </c>
      <c r="AH124" s="476">
        <f t="shared" si="50"/>
        <v>0</v>
      </c>
    </row>
    <row r="125" spans="1:37" hidden="1" x14ac:dyDescent="0.2">
      <c r="B125" s="483"/>
      <c r="C125" s="482" t="s">
        <v>333</v>
      </c>
      <c r="D125" s="476">
        <f>IF(OR(D114="",D115=""),0,D115-D114)</f>
        <v>0</v>
      </c>
      <c r="E125" s="476">
        <f t="shared" ref="E125:T125" si="51">IF(OR(E114="",E115=""),0,E115-E114)</f>
        <v>0</v>
      </c>
      <c r="F125" s="476">
        <f t="shared" si="51"/>
        <v>0</v>
      </c>
      <c r="G125" s="476">
        <f t="shared" si="51"/>
        <v>0</v>
      </c>
      <c r="H125" s="476">
        <f t="shared" si="51"/>
        <v>0</v>
      </c>
      <c r="I125" s="476">
        <f t="shared" si="51"/>
        <v>0</v>
      </c>
      <c r="J125" s="476">
        <f t="shared" si="51"/>
        <v>0</v>
      </c>
      <c r="K125" s="476">
        <f t="shared" si="51"/>
        <v>0</v>
      </c>
      <c r="L125" s="476">
        <f t="shared" si="51"/>
        <v>0</v>
      </c>
      <c r="M125" s="476">
        <f t="shared" si="51"/>
        <v>0</v>
      </c>
      <c r="N125" s="476">
        <f t="shared" si="51"/>
        <v>0</v>
      </c>
      <c r="O125" s="476">
        <f t="shared" si="51"/>
        <v>0</v>
      </c>
      <c r="P125" s="476">
        <f t="shared" si="51"/>
        <v>0</v>
      </c>
      <c r="Q125" s="476">
        <f t="shared" si="51"/>
        <v>0</v>
      </c>
      <c r="R125" s="476">
        <f t="shared" si="51"/>
        <v>0</v>
      </c>
      <c r="S125" s="476">
        <f t="shared" si="51"/>
        <v>0</v>
      </c>
      <c r="T125" s="476">
        <f t="shared" si="51"/>
        <v>0</v>
      </c>
      <c r="U125" s="476">
        <f>IF(OR(U114="",U115=""),0,U115-U114)</f>
        <v>0</v>
      </c>
      <c r="V125" s="476">
        <f t="shared" ref="V125:AH125" si="52">IF(OR(V114="",V115=""),0,V115-V114)</f>
        <v>0</v>
      </c>
      <c r="W125" s="476">
        <f t="shared" si="52"/>
        <v>0</v>
      </c>
      <c r="X125" s="476">
        <f t="shared" si="52"/>
        <v>0</v>
      </c>
      <c r="Y125" s="476">
        <f t="shared" si="52"/>
        <v>0</v>
      </c>
      <c r="Z125" s="476">
        <f t="shared" si="52"/>
        <v>0</v>
      </c>
      <c r="AA125" s="476">
        <f t="shared" si="52"/>
        <v>0</v>
      </c>
      <c r="AB125" s="476">
        <f t="shared" si="52"/>
        <v>0</v>
      </c>
      <c r="AC125" s="476">
        <f t="shared" si="52"/>
        <v>0</v>
      </c>
      <c r="AD125" s="476">
        <f t="shared" si="52"/>
        <v>0</v>
      </c>
      <c r="AE125" s="476">
        <f t="shared" si="52"/>
        <v>0</v>
      </c>
      <c r="AF125" s="476">
        <f t="shared" si="52"/>
        <v>0</v>
      </c>
      <c r="AG125" s="476">
        <f t="shared" si="52"/>
        <v>0</v>
      </c>
      <c r="AH125" s="476">
        <f t="shared" si="52"/>
        <v>0</v>
      </c>
    </row>
    <row r="126" spans="1:37" hidden="1" x14ac:dyDescent="0.2">
      <c r="B126" s="483"/>
      <c r="C126" s="482"/>
    </row>
    <row r="127" spans="1:37" hidden="1" x14ac:dyDescent="0.2">
      <c r="B127" s="483"/>
      <c r="C127" s="482" t="s">
        <v>334</v>
      </c>
      <c r="D127" s="484">
        <f>IF(D123&gt;=0.5,0,D118+D119)</f>
        <v>0</v>
      </c>
      <c r="E127" s="484">
        <f t="shared" ref="E127:T127" si="53">IF(E123&gt;=0.5,0,E118+E119)</f>
        <v>0</v>
      </c>
      <c r="F127" s="484">
        <f t="shared" si="53"/>
        <v>0</v>
      </c>
      <c r="G127" s="484">
        <f t="shared" si="53"/>
        <v>0</v>
      </c>
      <c r="H127" s="484">
        <f t="shared" si="53"/>
        <v>0</v>
      </c>
      <c r="I127" s="484">
        <f t="shared" si="53"/>
        <v>0</v>
      </c>
      <c r="J127" s="484">
        <f t="shared" si="53"/>
        <v>0</v>
      </c>
      <c r="K127" s="484">
        <f t="shared" si="53"/>
        <v>0</v>
      </c>
      <c r="L127" s="484">
        <f t="shared" si="53"/>
        <v>0</v>
      </c>
      <c r="M127" s="484">
        <f t="shared" si="53"/>
        <v>0</v>
      </c>
      <c r="N127" s="484">
        <f t="shared" si="53"/>
        <v>0</v>
      </c>
      <c r="O127" s="484">
        <f t="shared" si="53"/>
        <v>0</v>
      </c>
      <c r="P127" s="484">
        <f t="shared" si="53"/>
        <v>0</v>
      </c>
      <c r="Q127" s="484">
        <f t="shared" si="53"/>
        <v>0</v>
      </c>
      <c r="R127" s="484">
        <f t="shared" si="53"/>
        <v>0</v>
      </c>
      <c r="S127" s="484">
        <f t="shared" si="53"/>
        <v>0</v>
      </c>
      <c r="T127" s="484">
        <f t="shared" si="53"/>
        <v>0</v>
      </c>
      <c r="U127" s="484">
        <f>IF(U123&gt;=0.5,0,U118+U119)</f>
        <v>0</v>
      </c>
      <c r="V127" s="484">
        <f t="shared" ref="V127:AH127" si="54">IF(V123&gt;=0.5,0,V118+V119)</f>
        <v>0</v>
      </c>
      <c r="W127" s="484">
        <f t="shared" si="54"/>
        <v>0</v>
      </c>
      <c r="X127" s="484">
        <f t="shared" si="54"/>
        <v>0</v>
      </c>
      <c r="Y127" s="484">
        <f t="shared" si="54"/>
        <v>0</v>
      </c>
      <c r="Z127" s="484">
        <f t="shared" si="54"/>
        <v>0</v>
      </c>
      <c r="AA127" s="484">
        <f t="shared" si="54"/>
        <v>0</v>
      </c>
      <c r="AB127" s="484">
        <f t="shared" si="54"/>
        <v>0</v>
      </c>
      <c r="AC127" s="484">
        <f t="shared" si="54"/>
        <v>0</v>
      </c>
      <c r="AD127" s="484">
        <f t="shared" si="54"/>
        <v>0</v>
      </c>
      <c r="AE127" s="484">
        <f t="shared" si="54"/>
        <v>0</v>
      </c>
      <c r="AF127" s="484">
        <f t="shared" si="54"/>
        <v>0</v>
      </c>
      <c r="AG127" s="484">
        <f t="shared" si="54"/>
        <v>0</v>
      </c>
      <c r="AH127" s="484">
        <f t="shared" si="54"/>
        <v>0</v>
      </c>
    </row>
    <row r="128" spans="1:37" hidden="1" x14ac:dyDescent="0.2">
      <c r="B128" s="483"/>
      <c r="C128" s="482" t="s">
        <v>335</v>
      </c>
      <c r="D128" s="484">
        <f>IF(OR(D123&gt;=0.5,D124&gt;=0.5),0,D118+D119+D120)</f>
        <v>0</v>
      </c>
      <c r="E128" s="484">
        <f t="shared" ref="E128:T128" si="55">IF(OR(E123&gt;=0.5,E124&gt;=0.5),0,E118+E119+E120)</f>
        <v>0</v>
      </c>
      <c r="F128" s="484">
        <f t="shared" si="55"/>
        <v>0</v>
      </c>
      <c r="G128" s="484">
        <f t="shared" si="55"/>
        <v>0</v>
      </c>
      <c r="H128" s="484">
        <f t="shared" si="55"/>
        <v>0</v>
      </c>
      <c r="I128" s="484">
        <f t="shared" si="55"/>
        <v>0</v>
      </c>
      <c r="J128" s="484">
        <f t="shared" si="55"/>
        <v>0</v>
      </c>
      <c r="K128" s="484">
        <f t="shared" si="55"/>
        <v>0</v>
      </c>
      <c r="L128" s="484">
        <f t="shared" si="55"/>
        <v>0</v>
      </c>
      <c r="M128" s="484">
        <f t="shared" si="55"/>
        <v>0</v>
      </c>
      <c r="N128" s="484">
        <f t="shared" si="55"/>
        <v>0</v>
      </c>
      <c r="O128" s="484">
        <f t="shared" si="55"/>
        <v>0</v>
      </c>
      <c r="P128" s="484">
        <f t="shared" si="55"/>
        <v>0</v>
      </c>
      <c r="Q128" s="484">
        <f t="shared" si="55"/>
        <v>0</v>
      </c>
      <c r="R128" s="484">
        <f t="shared" si="55"/>
        <v>0</v>
      </c>
      <c r="S128" s="484">
        <f t="shared" si="55"/>
        <v>0</v>
      </c>
      <c r="T128" s="484">
        <f t="shared" si="55"/>
        <v>0</v>
      </c>
      <c r="U128" s="484">
        <f>IF(OR(U123&gt;=0.5,U124&gt;=0.5),0,U118+U119+U120)</f>
        <v>0</v>
      </c>
      <c r="V128" s="484">
        <f t="shared" ref="V128:AH128" si="56">IF(OR(V123&gt;=0.5,V124&gt;=0.5),0,V118+V119+V120)</f>
        <v>0</v>
      </c>
      <c r="W128" s="484">
        <f t="shared" si="56"/>
        <v>0</v>
      </c>
      <c r="X128" s="484">
        <f t="shared" si="56"/>
        <v>0</v>
      </c>
      <c r="Y128" s="484">
        <f t="shared" si="56"/>
        <v>0</v>
      </c>
      <c r="Z128" s="484">
        <f t="shared" si="56"/>
        <v>0</v>
      </c>
      <c r="AA128" s="484">
        <f t="shared" si="56"/>
        <v>0</v>
      </c>
      <c r="AB128" s="484">
        <f t="shared" si="56"/>
        <v>0</v>
      </c>
      <c r="AC128" s="484">
        <f t="shared" si="56"/>
        <v>0</v>
      </c>
      <c r="AD128" s="484">
        <f t="shared" si="56"/>
        <v>0</v>
      </c>
      <c r="AE128" s="484">
        <f t="shared" si="56"/>
        <v>0</v>
      </c>
      <c r="AF128" s="484">
        <f t="shared" si="56"/>
        <v>0</v>
      </c>
      <c r="AG128" s="484">
        <f t="shared" si="56"/>
        <v>0</v>
      </c>
      <c r="AH128" s="484">
        <f t="shared" si="56"/>
        <v>0</v>
      </c>
    </row>
    <row r="129" spans="2:34" hidden="1" x14ac:dyDescent="0.2">
      <c r="B129" s="483"/>
      <c r="C129" s="482" t="s">
        <v>336</v>
      </c>
      <c r="D129" s="484">
        <f>IF(OR(D123&gt;=0.5,D124&gt;=0.5,D125&gt;=0.5),0,D118+D119+D120+D121)</f>
        <v>0</v>
      </c>
      <c r="E129" s="484">
        <f t="shared" ref="E129:T129" si="57">IF(OR(E123&gt;=0.5,E124&gt;=0.5,E125&gt;=0.5),0,E118+E119+E120+E121)</f>
        <v>0</v>
      </c>
      <c r="F129" s="484">
        <f t="shared" si="57"/>
        <v>0</v>
      </c>
      <c r="G129" s="484">
        <f t="shared" si="57"/>
        <v>0</v>
      </c>
      <c r="H129" s="484">
        <f t="shared" si="57"/>
        <v>0</v>
      </c>
      <c r="I129" s="484">
        <f t="shared" si="57"/>
        <v>0</v>
      </c>
      <c r="J129" s="484">
        <f t="shared" si="57"/>
        <v>0</v>
      </c>
      <c r="K129" s="484">
        <f t="shared" si="57"/>
        <v>0</v>
      </c>
      <c r="L129" s="484">
        <f t="shared" si="57"/>
        <v>0</v>
      </c>
      <c r="M129" s="484">
        <f t="shared" si="57"/>
        <v>0</v>
      </c>
      <c r="N129" s="484">
        <f t="shared" si="57"/>
        <v>0</v>
      </c>
      <c r="O129" s="484">
        <f t="shared" si="57"/>
        <v>0</v>
      </c>
      <c r="P129" s="484">
        <f t="shared" si="57"/>
        <v>0</v>
      </c>
      <c r="Q129" s="484">
        <f t="shared" si="57"/>
        <v>0</v>
      </c>
      <c r="R129" s="484">
        <f t="shared" si="57"/>
        <v>0</v>
      </c>
      <c r="S129" s="484">
        <f t="shared" si="57"/>
        <v>0</v>
      </c>
      <c r="T129" s="484">
        <f t="shared" si="57"/>
        <v>0</v>
      </c>
      <c r="U129" s="484">
        <f>IF(OR(U123&gt;=0.5,U124&gt;=0.5,U125&gt;=0.5),0,U118+U119+U120+U121)</f>
        <v>0</v>
      </c>
      <c r="V129" s="484">
        <f t="shared" ref="V129:AH129" si="58">IF(OR(V123&gt;=0.5,V124&gt;=0.5,V125&gt;=0.5),0,V118+V119+V120+V121)</f>
        <v>0</v>
      </c>
      <c r="W129" s="484">
        <f t="shared" si="58"/>
        <v>0</v>
      </c>
      <c r="X129" s="484">
        <f t="shared" si="58"/>
        <v>0</v>
      </c>
      <c r="Y129" s="484">
        <f t="shared" si="58"/>
        <v>0</v>
      </c>
      <c r="Z129" s="484">
        <f t="shared" si="58"/>
        <v>0</v>
      </c>
      <c r="AA129" s="484">
        <f t="shared" si="58"/>
        <v>0</v>
      </c>
      <c r="AB129" s="484">
        <f t="shared" si="58"/>
        <v>0</v>
      </c>
      <c r="AC129" s="484">
        <f t="shared" si="58"/>
        <v>0</v>
      </c>
      <c r="AD129" s="484">
        <f t="shared" si="58"/>
        <v>0</v>
      </c>
      <c r="AE129" s="484">
        <f t="shared" si="58"/>
        <v>0</v>
      </c>
      <c r="AF129" s="484">
        <f t="shared" si="58"/>
        <v>0</v>
      </c>
      <c r="AG129" s="484">
        <f t="shared" si="58"/>
        <v>0</v>
      </c>
      <c r="AH129" s="484">
        <f t="shared" si="58"/>
        <v>0</v>
      </c>
    </row>
    <row r="130" spans="2:34" hidden="1" x14ac:dyDescent="0.2">
      <c r="B130" s="483"/>
      <c r="C130" s="482" t="s">
        <v>337</v>
      </c>
      <c r="D130" s="484">
        <f>IF(D124&gt;=0.5,0,D119+D120)</f>
        <v>0</v>
      </c>
      <c r="E130" s="484">
        <f t="shared" ref="E130:T130" si="59">IF(E124&gt;=0.5,0,E119+E120)</f>
        <v>0</v>
      </c>
      <c r="F130" s="484">
        <f t="shared" si="59"/>
        <v>0</v>
      </c>
      <c r="G130" s="484">
        <f t="shared" si="59"/>
        <v>0</v>
      </c>
      <c r="H130" s="484">
        <f t="shared" si="59"/>
        <v>0</v>
      </c>
      <c r="I130" s="484">
        <f t="shared" si="59"/>
        <v>0</v>
      </c>
      <c r="J130" s="484">
        <f t="shared" si="59"/>
        <v>0</v>
      </c>
      <c r="K130" s="484">
        <f t="shared" si="59"/>
        <v>0</v>
      </c>
      <c r="L130" s="484">
        <f t="shared" si="59"/>
        <v>0</v>
      </c>
      <c r="M130" s="484">
        <f t="shared" si="59"/>
        <v>0</v>
      </c>
      <c r="N130" s="484">
        <f t="shared" si="59"/>
        <v>0</v>
      </c>
      <c r="O130" s="484">
        <f t="shared" si="59"/>
        <v>0</v>
      </c>
      <c r="P130" s="484">
        <f t="shared" si="59"/>
        <v>0</v>
      </c>
      <c r="Q130" s="484">
        <f t="shared" si="59"/>
        <v>0</v>
      </c>
      <c r="R130" s="484">
        <f t="shared" si="59"/>
        <v>0</v>
      </c>
      <c r="S130" s="484">
        <f t="shared" si="59"/>
        <v>0</v>
      </c>
      <c r="T130" s="484">
        <f t="shared" si="59"/>
        <v>0</v>
      </c>
      <c r="U130" s="484">
        <f>IF(U124&gt;=0.5,0,U119+U120)</f>
        <v>0</v>
      </c>
      <c r="V130" s="484">
        <f t="shared" ref="V130:AH130" si="60">IF(V124&gt;=0.5,0,V119+V120)</f>
        <v>0</v>
      </c>
      <c r="W130" s="484">
        <f t="shared" si="60"/>
        <v>0</v>
      </c>
      <c r="X130" s="484">
        <f t="shared" si="60"/>
        <v>0</v>
      </c>
      <c r="Y130" s="484">
        <f t="shared" si="60"/>
        <v>0</v>
      </c>
      <c r="Z130" s="484">
        <f t="shared" si="60"/>
        <v>0</v>
      </c>
      <c r="AA130" s="484">
        <f t="shared" si="60"/>
        <v>0</v>
      </c>
      <c r="AB130" s="484">
        <f t="shared" si="60"/>
        <v>0</v>
      </c>
      <c r="AC130" s="484">
        <f t="shared" si="60"/>
        <v>0</v>
      </c>
      <c r="AD130" s="484">
        <f t="shared" si="60"/>
        <v>0</v>
      </c>
      <c r="AE130" s="484">
        <f t="shared" si="60"/>
        <v>0</v>
      </c>
      <c r="AF130" s="484">
        <f t="shared" si="60"/>
        <v>0</v>
      </c>
      <c r="AG130" s="484">
        <f t="shared" si="60"/>
        <v>0</v>
      </c>
      <c r="AH130" s="484">
        <f t="shared" si="60"/>
        <v>0</v>
      </c>
    </row>
    <row r="131" spans="2:34" hidden="1" x14ac:dyDescent="0.2">
      <c r="B131" s="483"/>
      <c r="C131" s="482" t="s">
        <v>338</v>
      </c>
      <c r="D131" s="484">
        <f>IF(OR(D124&gt;=0.5,D125&gt;=0.5),0,D119+D120+D121)</f>
        <v>0</v>
      </c>
      <c r="E131" s="484">
        <f t="shared" ref="E131:T131" si="61">IF(OR(E124&gt;=0.5,E125&gt;=0.5),0,E119+E120+E121)</f>
        <v>0</v>
      </c>
      <c r="F131" s="484">
        <f t="shared" si="61"/>
        <v>0</v>
      </c>
      <c r="G131" s="484">
        <f t="shared" si="61"/>
        <v>0</v>
      </c>
      <c r="H131" s="484">
        <f t="shared" si="61"/>
        <v>0</v>
      </c>
      <c r="I131" s="484">
        <f t="shared" si="61"/>
        <v>0</v>
      </c>
      <c r="J131" s="484">
        <f t="shared" si="61"/>
        <v>0</v>
      </c>
      <c r="K131" s="484">
        <f t="shared" si="61"/>
        <v>0</v>
      </c>
      <c r="L131" s="484">
        <f t="shared" si="61"/>
        <v>0</v>
      </c>
      <c r="M131" s="484">
        <f t="shared" si="61"/>
        <v>0</v>
      </c>
      <c r="N131" s="484">
        <f t="shared" si="61"/>
        <v>0</v>
      </c>
      <c r="O131" s="484">
        <f t="shared" si="61"/>
        <v>0</v>
      </c>
      <c r="P131" s="484">
        <f t="shared" si="61"/>
        <v>0</v>
      </c>
      <c r="Q131" s="484">
        <f t="shared" si="61"/>
        <v>0</v>
      </c>
      <c r="R131" s="484">
        <f t="shared" si="61"/>
        <v>0</v>
      </c>
      <c r="S131" s="484">
        <f t="shared" si="61"/>
        <v>0</v>
      </c>
      <c r="T131" s="484">
        <f t="shared" si="61"/>
        <v>0</v>
      </c>
      <c r="U131" s="484">
        <f>IF(OR(U124&gt;=0.5,U125&gt;=0.5),0,U119+U120+U121)</f>
        <v>0</v>
      </c>
      <c r="V131" s="484">
        <f t="shared" ref="V131:AH131" si="62">IF(OR(V124&gt;=0.5,V125&gt;=0.5),0,V119+V120+V121)</f>
        <v>0</v>
      </c>
      <c r="W131" s="484">
        <f t="shared" si="62"/>
        <v>0</v>
      </c>
      <c r="X131" s="484">
        <f t="shared" si="62"/>
        <v>0</v>
      </c>
      <c r="Y131" s="484">
        <f t="shared" si="62"/>
        <v>0</v>
      </c>
      <c r="Z131" s="484">
        <f t="shared" si="62"/>
        <v>0</v>
      </c>
      <c r="AA131" s="484">
        <f t="shared" si="62"/>
        <v>0</v>
      </c>
      <c r="AB131" s="484">
        <f t="shared" si="62"/>
        <v>0</v>
      </c>
      <c r="AC131" s="484">
        <f t="shared" si="62"/>
        <v>0</v>
      </c>
      <c r="AD131" s="484">
        <f t="shared" si="62"/>
        <v>0</v>
      </c>
      <c r="AE131" s="484">
        <f t="shared" si="62"/>
        <v>0</v>
      </c>
      <c r="AF131" s="484">
        <f t="shared" si="62"/>
        <v>0</v>
      </c>
      <c r="AG131" s="484">
        <f t="shared" si="62"/>
        <v>0</v>
      </c>
      <c r="AH131" s="484">
        <f t="shared" si="62"/>
        <v>0</v>
      </c>
    </row>
    <row r="132" spans="2:34" hidden="1" x14ac:dyDescent="0.2">
      <c r="B132" s="483"/>
      <c r="C132" s="482" t="s">
        <v>339</v>
      </c>
      <c r="D132" s="484">
        <f>IF(D125&gt;=0.5,0,D120+D121)</f>
        <v>0</v>
      </c>
      <c r="E132" s="484">
        <f t="shared" ref="E132:T132" si="63">IF(E125&gt;=0.5,0,E120+E121)</f>
        <v>0</v>
      </c>
      <c r="F132" s="484">
        <f t="shared" si="63"/>
        <v>0</v>
      </c>
      <c r="G132" s="484">
        <f t="shared" si="63"/>
        <v>0</v>
      </c>
      <c r="H132" s="484">
        <f t="shared" si="63"/>
        <v>0</v>
      </c>
      <c r="I132" s="484">
        <f t="shared" si="63"/>
        <v>0</v>
      </c>
      <c r="J132" s="484">
        <f t="shared" si="63"/>
        <v>0</v>
      </c>
      <c r="K132" s="484">
        <f t="shared" si="63"/>
        <v>0</v>
      </c>
      <c r="L132" s="484">
        <f t="shared" si="63"/>
        <v>0</v>
      </c>
      <c r="M132" s="484">
        <f t="shared" si="63"/>
        <v>0</v>
      </c>
      <c r="N132" s="484">
        <f t="shared" si="63"/>
        <v>0</v>
      </c>
      <c r="O132" s="484">
        <f t="shared" si="63"/>
        <v>0</v>
      </c>
      <c r="P132" s="484">
        <f t="shared" si="63"/>
        <v>0</v>
      </c>
      <c r="Q132" s="484">
        <f t="shared" si="63"/>
        <v>0</v>
      </c>
      <c r="R132" s="484">
        <f t="shared" si="63"/>
        <v>0</v>
      </c>
      <c r="S132" s="484">
        <f t="shared" si="63"/>
        <v>0</v>
      </c>
      <c r="T132" s="484">
        <f t="shared" si="63"/>
        <v>0</v>
      </c>
      <c r="U132" s="484">
        <f>IF(U125&gt;=0.5,0,U120+U121)</f>
        <v>0</v>
      </c>
      <c r="V132" s="484">
        <f t="shared" ref="V132:AH132" si="64">IF(V125&gt;=0.5,0,V120+V121)</f>
        <v>0</v>
      </c>
      <c r="W132" s="484">
        <f t="shared" si="64"/>
        <v>0</v>
      </c>
      <c r="X132" s="484">
        <f t="shared" si="64"/>
        <v>0</v>
      </c>
      <c r="Y132" s="484">
        <f t="shared" si="64"/>
        <v>0</v>
      </c>
      <c r="Z132" s="484">
        <f t="shared" si="64"/>
        <v>0</v>
      </c>
      <c r="AA132" s="484">
        <f t="shared" si="64"/>
        <v>0</v>
      </c>
      <c r="AB132" s="484">
        <f t="shared" si="64"/>
        <v>0</v>
      </c>
      <c r="AC132" s="484">
        <f t="shared" si="64"/>
        <v>0</v>
      </c>
      <c r="AD132" s="484">
        <f t="shared" si="64"/>
        <v>0</v>
      </c>
      <c r="AE132" s="484">
        <f t="shared" si="64"/>
        <v>0</v>
      </c>
      <c r="AF132" s="484">
        <f t="shared" si="64"/>
        <v>0</v>
      </c>
      <c r="AG132" s="484">
        <f t="shared" si="64"/>
        <v>0</v>
      </c>
      <c r="AH132" s="484">
        <f t="shared" si="64"/>
        <v>0</v>
      </c>
    </row>
    <row r="133" spans="2:34" hidden="1" x14ac:dyDescent="0.2">
      <c r="B133" s="483"/>
      <c r="C133" s="482"/>
    </row>
    <row r="134" spans="2:34" hidden="1" x14ac:dyDescent="0.2">
      <c r="B134" s="483"/>
      <c r="C134" s="485" t="s">
        <v>340</v>
      </c>
      <c r="D134" s="486">
        <f>IF(MAX(D118:D121,D127:D132)&gt;6,2,0)</f>
        <v>0</v>
      </c>
      <c r="E134" s="486">
        <f t="shared" ref="E134:AH134" si="65">IF(MAX(E118:E121,E127:E132)&gt;6,2,0)</f>
        <v>0</v>
      </c>
      <c r="F134" s="486">
        <f t="shared" si="65"/>
        <v>0</v>
      </c>
      <c r="G134" s="486">
        <f t="shared" si="65"/>
        <v>0</v>
      </c>
      <c r="H134" s="486">
        <f t="shared" si="65"/>
        <v>0</v>
      </c>
      <c r="I134" s="486">
        <f t="shared" si="65"/>
        <v>0</v>
      </c>
      <c r="J134" s="486">
        <f t="shared" si="65"/>
        <v>0</v>
      </c>
      <c r="K134" s="486">
        <f t="shared" si="65"/>
        <v>0</v>
      </c>
      <c r="L134" s="486">
        <f t="shared" si="65"/>
        <v>0</v>
      </c>
      <c r="M134" s="486">
        <f t="shared" si="65"/>
        <v>0</v>
      </c>
      <c r="N134" s="486">
        <f t="shared" si="65"/>
        <v>0</v>
      </c>
      <c r="O134" s="486">
        <f t="shared" si="65"/>
        <v>0</v>
      </c>
      <c r="P134" s="486">
        <f t="shared" si="65"/>
        <v>0</v>
      </c>
      <c r="Q134" s="486">
        <f t="shared" si="65"/>
        <v>0</v>
      </c>
      <c r="R134" s="486">
        <f t="shared" si="65"/>
        <v>0</v>
      </c>
      <c r="S134" s="486">
        <f t="shared" si="65"/>
        <v>0</v>
      </c>
      <c r="T134" s="486">
        <f t="shared" si="65"/>
        <v>0</v>
      </c>
      <c r="U134" s="486">
        <f t="shared" si="65"/>
        <v>0</v>
      </c>
      <c r="V134" s="486">
        <f t="shared" si="65"/>
        <v>0</v>
      </c>
      <c r="W134" s="486">
        <f t="shared" si="65"/>
        <v>0</v>
      </c>
      <c r="X134" s="486">
        <f t="shared" si="65"/>
        <v>0</v>
      </c>
      <c r="Y134" s="486">
        <f t="shared" si="65"/>
        <v>0</v>
      </c>
      <c r="Z134" s="486">
        <f t="shared" si="65"/>
        <v>0</v>
      </c>
      <c r="AA134" s="486">
        <f t="shared" si="65"/>
        <v>0</v>
      </c>
      <c r="AB134" s="486">
        <f t="shared" si="65"/>
        <v>0</v>
      </c>
      <c r="AC134" s="486">
        <f t="shared" si="65"/>
        <v>0</v>
      </c>
      <c r="AD134" s="486">
        <f t="shared" si="65"/>
        <v>0</v>
      </c>
      <c r="AE134" s="486">
        <f t="shared" si="65"/>
        <v>0</v>
      </c>
      <c r="AF134" s="486">
        <f t="shared" si="65"/>
        <v>0</v>
      </c>
      <c r="AG134" s="486">
        <f t="shared" si="65"/>
        <v>0</v>
      </c>
      <c r="AH134" s="486">
        <f t="shared" si="65"/>
        <v>0</v>
      </c>
    </row>
    <row r="135" spans="2:34" hidden="1" x14ac:dyDescent="0.2"/>
    <row r="136" spans="2:34" hidden="1" x14ac:dyDescent="0.2"/>
    <row r="137" spans="2:34" hidden="1" x14ac:dyDescent="0.2"/>
    <row r="138" spans="2:34" hidden="1" x14ac:dyDescent="0.2"/>
    <row r="139" spans="2:34" hidden="1" x14ac:dyDescent="0.2"/>
  </sheetData>
  <sheetProtection sheet="1" selectLockedCells="1"/>
  <mergeCells count="16">
    <mergeCell ref="AK31:AK35"/>
    <mergeCell ref="B36:C36"/>
    <mergeCell ref="B8:C8"/>
    <mergeCell ref="B9:C9"/>
    <mergeCell ref="B3:C4"/>
    <mergeCell ref="B5:C5"/>
    <mergeCell ref="B6:C6"/>
    <mergeCell ref="B7:C7"/>
    <mergeCell ref="AK27:AK30"/>
    <mergeCell ref="B10:C10"/>
    <mergeCell ref="B12:C12"/>
    <mergeCell ref="B13:C13"/>
    <mergeCell ref="C14:C17"/>
    <mergeCell ref="AK20:AK21"/>
    <mergeCell ref="AK22:AK26"/>
    <mergeCell ref="B11:C11"/>
  </mergeCells>
  <phoneticPr fontId="39" type="noConversion"/>
  <conditionalFormatting sqref="D36:AH36">
    <cfRule type="expression" dxfId="542" priority="160" stopIfTrue="1">
      <formula>(D$38=4)</formula>
    </cfRule>
  </conditionalFormatting>
  <conditionalFormatting sqref="D36:AH36">
    <cfRule type="expression" dxfId="541" priority="161" stopIfTrue="1">
      <formula>(D$38=1)</formula>
    </cfRule>
  </conditionalFormatting>
  <conditionalFormatting sqref="AF3:AH4">
    <cfRule type="expression" dxfId="540" priority="77" stopIfTrue="1">
      <formula>(AF$38=4)</formula>
    </cfRule>
  </conditionalFormatting>
  <conditionalFormatting sqref="AF3:AH4">
    <cfRule type="expression" dxfId="539" priority="76">
      <formula>(AF$38=1)</formula>
    </cfRule>
  </conditionalFormatting>
  <conditionalFormatting sqref="AF3:AH4">
    <cfRule type="expression" dxfId="538" priority="75">
      <formula>AND(AF$38=0,AF$3=TODAY())</formula>
    </cfRule>
  </conditionalFormatting>
  <conditionalFormatting sqref="AF20:AH35 AF5:AH12">
    <cfRule type="expression" dxfId="537" priority="68">
      <formula>(AF$38=1)</formula>
    </cfRule>
  </conditionalFormatting>
  <conditionalFormatting sqref="AF5:AH10">
    <cfRule type="expression" dxfId="536" priority="71">
      <formula>(AF106=3)</formula>
    </cfRule>
    <cfRule type="expression" dxfId="535" priority="72">
      <formula>(AF106=2)</formula>
    </cfRule>
  </conditionalFormatting>
  <conditionalFormatting sqref="AF13:AH13">
    <cfRule type="expression" dxfId="534" priority="69">
      <formula>(AF114=3)</formula>
    </cfRule>
    <cfRule type="expression" dxfId="533" priority="70">
      <formula>(AF114=2)</formula>
    </cfRule>
    <cfRule type="expression" dxfId="532" priority="73">
      <formula>(AF114=1)</formula>
    </cfRule>
  </conditionalFormatting>
  <conditionalFormatting sqref="AF5:AH12">
    <cfRule type="expression" dxfId="531" priority="74">
      <formula>OR(AND(AF106=1,AF89=0),AF89=1)</formula>
    </cfRule>
  </conditionalFormatting>
  <conditionalFormatting sqref="AF3:AH15 AF19:AH35 AF17:AH17">
    <cfRule type="expression" dxfId="530" priority="65" stopIfTrue="1">
      <formula>(AF$82=0)</formula>
    </cfRule>
  </conditionalFormatting>
  <conditionalFormatting sqref="D3:AE15 D19:AE35 D17:AE17">
    <cfRule type="expression" dxfId="529" priority="30" stopIfTrue="1">
      <formula>(D$82=0)</formula>
    </cfRule>
  </conditionalFormatting>
  <conditionalFormatting sqref="D3:AE4">
    <cfRule type="expression" dxfId="528" priority="29">
      <formula>AND(D$38=0,D$3=TODAY())</formula>
    </cfRule>
  </conditionalFormatting>
  <conditionalFormatting sqref="D5:AE12">
    <cfRule type="expression" dxfId="527" priority="27">
      <formula>AND(OR(AND(D100=1,D90=0),D90=1),D$82=1)</formula>
    </cfRule>
  </conditionalFormatting>
  <conditionalFormatting sqref="D3:AE12 D20:AE35">
    <cfRule type="expression" dxfId="526" priority="21">
      <formula>AND(D$38=1,D$82=1)</formula>
    </cfRule>
  </conditionalFormatting>
  <conditionalFormatting sqref="D5:AE10">
    <cfRule type="expression" dxfId="525" priority="22">
      <formula>AND(D100=3,D$82=1)</formula>
    </cfRule>
    <cfRule type="expression" dxfId="524" priority="23">
      <formula>AND(D100=2,D$82=1)</formula>
    </cfRule>
  </conditionalFormatting>
  <conditionalFormatting sqref="D13:AE13">
    <cfRule type="expression" dxfId="523" priority="24">
      <formula>AND(D87=3,D$82=1)</formula>
    </cfRule>
    <cfRule type="expression" dxfId="522" priority="25">
      <formula>AND(D87=2,D$82=1)</formula>
    </cfRule>
    <cfRule type="expression" dxfId="521" priority="26">
      <formula>AND(D87=1,D$82=1)</formula>
    </cfRule>
  </conditionalFormatting>
  <conditionalFormatting sqref="D3:AH15 D19:AH35 D17:AH17">
    <cfRule type="expression" dxfId="520" priority="19" stopIfTrue="1">
      <formula>(D$82=0)</formula>
    </cfRule>
  </conditionalFormatting>
  <conditionalFormatting sqref="D3:AH4">
    <cfRule type="expression" dxfId="519" priority="18">
      <formula>AND(D$38=0,D$3=TODAY())</formula>
    </cfRule>
  </conditionalFormatting>
  <conditionalFormatting sqref="D5:AH12">
    <cfRule type="expression" dxfId="518" priority="16">
      <formula>AND(OR(AND(D100=1,D90=0),D90=1),D$82=1)</formula>
    </cfRule>
  </conditionalFormatting>
  <conditionalFormatting sqref="D3:AH12 D20:AH35">
    <cfRule type="expression" dxfId="517" priority="10">
      <formula>AND(D$38=1,D$82=1)</formula>
    </cfRule>
  </conditionalFormatting>
  <conditionalFormatting sqref="D5:AH10">
    <cfRule type="expression" dxfId="516" priority="11">
      <formula>AND(D100=3,D$82=1)</formula>
    </cfRule>
    <cfRule type="expression" dxfId="515" priority="12">
      <formula>AND(D100=2,D$82=1)</formula>
    </cfRule>
  </conditionalFormatting>
  <conditionalFormatting sqref="D13:AH13">
    <cfRule type="expression" dxfId="514" priority="13">
      <formula>AND(D87=3,D$82=1)</formula>
    </cfRule>
    <cfRule type="expression" dxfId="513" priority="14">
      <formula>AND(D87=2,D$82=1)</formula>
    </cfRule>
    <cfRule type="expression" dxfId="512" priority="15">
      <formula>AND(D87=1,D$82=1)</formula>
    </cfRule>
  </conditionalFormatting>
  <conditionalFormatting sqref="D18:AH18">
    <cfRule type="expression" dxfId="511" priority="5" stopIfTrue="1">
      <formula>(D$82=0)</formula>
    </cfRule>
  </conditionalFormatting>
  <conditionalFormatting sqref="D18:AH18">
    <cfRule type="expression" dxfId="510" priority="3">
      <formula>(D18=C18)</formula>
    </cfRule>
    <cfRule type="expression" dxfId="509" priority="4">
      <formula>(D18&lt;-100)</formula>
    </cfRule>
  </conditionalFormatting>
  <conditionalFormatting sqref="D16:AH16">
    <cfRule type="expression" dxfId="508" priority="2" stopIfTrue="1">
      <formula>(D$82=0)</formula>
    </cfRule>
  </conditionalFormatting>
  <conditionalFormatting sqref="D16:AH16">
    <cfRule type="cellIs" dxfId="507" priority="1" operator="greaterThan">
      <formula>HT_NAZ</formula>
    </cfRule>
  </conditionalFormatting>
  <dataValidations count="1">
    <dataValidation type="time" allowBlank="1" showInputMessage="1" showErrorMessage="1" sqref="D5:AH12" xr:uid="{64B277BC-DC5F-477F-B3AD-5AD49C2AB158}">
      <formula1>0</formula1>
      <formula2>0.999305555555556</formula2>
    </dataValidation>
  </dataValidations>
  <printOptions horizontalCentered="1" verticalCentered="1"/>
  <pageMargins left="0.19685039370078741" right="0.19685039370078741" top="0.39370078740157483" bottom="0.19685039370078741" header="0.31496062992125984" footer="0.19685039370078741"/>
  <pageSetup paperSize="9" scale="53" orientation="landscape" horizontalDpi="4294967292" r:id="rId1"/>
  <headerFooter alignWithMargins="0">
    <oddHeader>&amp;C&amp;12Monatsabrechnung   &amp;A</oddHeader>
    <oddFooter>&amp;C&amp;12&amp;D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tabColor theme="9" tint="0.39997558519241921"/>
    <pageSetUpPr fitToPage="1"/>
  </sheetPr>
  <dimension ref="A1:AN139"/>
  <sheetViews>
    <sheetView showGridLines="0" topLeftCell="B1" zoomScale="80" workbookViewId="0">
      <pane xSplit="2" ySplit="4" topLeftCell="D5" activePane="bottomRight" state="frozen"/>
      <selection activeCell="D5" sqref="D5"/>
      <selection pane="topRight" activeCell="D5" sqref="D5"/>
      <selection pane="bottomLeft" activeCell="D5" sqref="D5"/>
      <selection pane="bottomRight" activeCell="E5" sqref="E5"/>
    </sheetView>
  </sheetViews>
  <sheetFormatPr baseColWidth="10" defaultRowHeight="12.75" x14ac:dyDescent="0.2"/>
  <cols>
    <col min="1" max="1" width="12.5703125" style="1" hidden="1" customWidth="1"/>
    <col min="2" max="2" width="29" style="5" customWidth="1"/>
    <col min="3" max="3" width="9.42578125" style="1" customWidth="1"/>
    <col min="4" max="34" width="7" style="1" customWidth="1"/>
    <col min="35" max="36" width="9.140625" style="1" customWidth="1"/>
    <col min="37" max="37" width="13.5703125" style="3" customWidth="1"/>
    <col min="38" max="16384" width="11.42578125" style="1"/>
  </cols>
  <sheetData>
    <row r="1" spans="1:40" ht="30" customHeight="1" thickBot="1" x14ac:dyDescent="0.25">
      <c r="A1" s="111">
        <v>5</v>
      </c>
      <c r="B1" s="227">
        <f>DATEVALUE("1."&amp;A1&amp;"."&amp;SL_Jahr)</f>
        <v>45413</v>
      </c>
      <c r="C1" s="228">
        <f>SL_Jahr</f>
        <v>2024</v>
      </c>
      <c r="D1" s="229" t="str">
        <f>B_Gde</f>
        <v>Gde:</v>
      </c>
      <c r="E1" s="230">
        <f>SL_Gemeinde</f>
        <v>0</v>
      </c>
      <c r="F1" s="150"/>
      <c r="G1" s="150"/>
      <c r="H1" s="150"/>
      <c r="I1" s="150"/>
      <c r="J1" s="150"/>
      <c r="K1" s="150"/>
      <c r="L1" s="150"/>
      <c r="M1" s="150"/>
      <c r="N1" s="150"/>
      <c r="O1" s="150"/>
      <c r="P1" s="150"/>
      <c r="Q1" s="150"/>
      <c r="R1" s="231"/>
      <c r="S1" s="232"/>
      <c r="T1" s="233" t="str">
        <f>B_Schule</f>
        <v>Schule:</v>
      </c>
      <c r="U1" s="230">
        <f>SL_Schule</f>
        <v>0</v>
      </c>
      <c r="V1" s="150"/>
      <c r="W1" s="150"/>
      <c r="X1" s="150"/>
      <c r="Y1" s="150"/>
      <c r="Z1" s="150"/>
      <c r="AA1" s="150"/>
      <c r="AB1" s="150"/>
      <c r="AC1" s="150"/>
      <c r="AD1" s="150"/>
      <c r="AE1" s="234"/>
      <c r="AF1" s="150"/>
      <c r="AG1" s="150"/>
      <c r="AH1" s="232"/>
      <c r="AI1"/>
      <c r="AJ1" s="138" t="str">
        <f>HYPERLINK(VSA_HELPLINK,"i")</f>
        <v>i</v>
      </c>
      <c r="AK1" s="57"/>
      <c r="AL1" s="56"/>
      <c r="AM1"/>
      <c r="AN1"/>
    </row>
    <row r="2" spans="1:40" s="3" customFormat="1" ht="30" customHeight="1" thickBot="1" x14ac:dyDescent="0.25">
      <c r="A2" s="111">
        <f>VLOOKUP(A1,Monatsenden,2)</f>
        <v>45443</v>
      </c>
      <c r="B2" s="235" t="str">
        <f>B_Bg</f>
        <v>BG:</v>
      </c>
      <c r="C2" s="236">
        <f>VLOOKUP(B1,VSA_Kalender,13)</f>
        <v>1</v>
      </c>
      <c r="D2" s="237" t="str">
        <f>B_Name</f>
        <v>Name:</v>
      </c>
      <c r="E2" s="238">
        <f>SL_Name</f>
        <v>0</v>
      </c>
      <c r="F2" s="239"/>
      <c r="G2" s="239"/>
      <c r="H2" s="239"/>
      <c r="I2" s="239"/>
      <c r="J2" s="239"/>
      <c r="K2" s="239"/>
      <c r="L2" s="239"/>
      <c r="M2" s="239"/>
      <c r="N2" s="239"/>
      <c r="O2" s="239"/>
      <c r="P2" s="239"/>
      <c r="Q2" s="239"/>
      <c r="R2" s="240"/>
      <c r="S2" s="241"/>
      <c r="T2" s="241"/>
      <c r="U2" s="242"/>
      <c r="V2" s="242"/>
      <c r="W2" s="242"/>
      <c r="X2" s="242"/>
      <c r="Y2" s="242"/>
      <c r="Z2" s="242"/>
      <c r="AA2" s="242"/>
      <c r="AB2" s="242"/>
      <c r="AC2" s="242"/>
      <c r="AD2" s="242"/>
      <c r="AE2" s="242"/>
      <c r="AF2" s="242"/>
      <c r="AG2" s="242"/>
      <c r="AH2" s="243"/>
      <c r="AK2" s="58"/>
      <c r="AL2" s="56"/>
      <c r="AM2"/>
      <c r="AN2"/>
    </row>
    <row r="3" spans="1:40" s="3" customFormat="1" ht="17.25" customHeight="1" x14ac:dyDescent="0.2">
      <c r="A3" s="112"/>
      <c r="B3" s="821" t="str">
        <f>Zerf_Version</f>
        <v>Version VSA 5.05</v>
      </c>
      <c r="C3" s="822"/>
      <c r="D3" s="120">
        <f>DATE($C$1,MONTH($B$1),D$4)</f>
        <v>45413</v>
      </c>
      <c r="E3" s="121">
        <f t="shared" ref="E3:AE3" si="0">DATE($C$1,MONTH($B$1),E$4)</f>
        <v>45414</v>
      </c>
      <c r="F3" s="121">
        <f t="shared" si="0"/>
        <v>45415</v>
      </c>
      <c r="G3" s="121">
        <f t="shared" si="0"/>
        <v>45416</v>
      </c>
      <c r="H3" s="121">
        <f t="shared" si="0"/>
        <v>45417</v>
      </c>
      <c r="I3" s="121">
        <f t="shared" si="0"/>
        <v>45418</v>
      </c>
      <c r="J3" s="121">
        <f t="shared" si="0"/>
        <v>45419</v>
      </c>
      <c r="K3" s="121">
        <f t="shared" si="0"/>
        <v>45420</v>
      </c>
      <c r="L3" s="121">
        <f t="shared" si="0"/>
        <v>45421</v>
      </c>
      <c r="M3" s="121">
        <f t="shared" si="0"/>
        <v>45422</v>
      </c>
      <c r="N3" s="121">
        <f t="shared" si="0"/>
        <v>45423</v>
      </c>
      <c r="O3" s="121">
        <f t="shared" si="0"/>
        <v>45424</v>
      </c>
      <c r="P3" s="121">
        <f t="shared" si="0"/>
        <v>45425</v>
      </c>
      <c r="Q3" s="121">
        <f t="shared" si="0"/>
        <v>45426</v>
      </c>
      <c r="R3" s="121">
        <f t="shared" si="0"/>
        <v>45427</v>
      </c>
      <c r="S3" s="121">
        <f t="shared" si="0"/>
        <v>45428</v>
      </c>
      <c r="T3" s="121">
        <f t="shared" si="0"/>
        <v>45429</v>
      </c>
      <c r="U3" s="121">
        <f t="shared" si="0"/>
        <v>45430</v>
      </c>
      <c r="V3" s="121">
        <f t="shared" si="0"/>
        <v>45431</v>
      </c>
      <c r="W3" s="121">
        <f t="shared" si="0"/>
        <v>45432</v>
      </c>
      <c r="X3" s="121">
        <f t="shared" si="0"/>
        <v>45433</v>
      </c>
      <c r="Y3" s="121">
        <f t="shared" si="0"/>
        <v>45434</v>
      </c>
      <c r="Z3" s="121">
        <f t="shared" si="0"/>
        <v>45435</v>
      </c>
      <c r="AA3" s="121">
        <f t="shared" si="0"/>
        <v>45436</v>
      </c>
      <c r="AB3" s="121">
        <f t="shared" si="0"/>
        <v>45437</v>
      </c>
      <c r="AC3" s="121">
        <f t="shared" si="0"/>
        <v>45438</v>
      </c>
      <c r="AD3" s="121">
        <f t="shared" si="0"/>
        <v>45439</v>
      </c>
      <c r="AE3" s="121">
        <f t="shared" si="0"/>
        <v>45440</v>
      </c>
      <c r="AF3" s="121">
        <f>IF(MONTH(DATE($C$1,MONTH($B$1),AF$37))&gt;MONTH($B$1),"",DATE($C$1,MONTH($B$1),AF$4))</f>
        <v>45441</v>
      </c>
      <c r="AG3" s="121">
        <f>IF(MONTH(DATE($C$1,MONTH($B$1),AG$37))&gt;MONTH($B$1),"",DATE($C$1,MONTH($B$1),AG$4))</f>
        <v>45442</v>
      </c>
      <c r="AH3" s="316">
        <f>IF(MONTH(DATE($C$1,MONTH($B$1),AH$37))&gt;MONTH($B$1),"",DATE($C$1,MONTH($B$1),AH$4))</f>
        <v>45443</v>
      </c>
      <c r="AI3" s="319"/>
      <c r="AK3" s="58"/>
      <c r="AL3" s="56"/>
      <c r="AM3"/>
      <c r="AN3"/>
    </row>
    <row r="4" spans="1:40" s="3" customFormat="1" ht="19.7" customHeight="1" thickBot="1" x14ac:dyDescent="0.25">
      <c r="A4" s="113"/>
      <c r="B4" s="823"/>
      <c r="C4" s="824"/>
      <c r="D4" s="119">
        <f t="shared" ref="D4:AE4" si="1">IF(MONTH(DATE($C$1,MONTH($B$1),D$37))&gt;MONTH($B$1),"",D37)</f>
        <v>1</v>
      </c>
      <c r="E4" s="119">
        <f t="shared" si="1"/>
        <v>2</v>
      </c>
      <c r="F4" s="119">
        <f t="shared" si="1"/>
        <v>3</v>
      </c>
      <c r="G4" s="119">
        <f t="shared" si="1"/>
        <v>4</v>
      </c>
      <c r="H4" s="119">
        <f t="shared" si="1"/>
        <v>5</v>
      </c>
      <c r="I4" s="119">
        <f t="shared" si="1"/>
        <v>6</v>
      </c>
      <c r="J4" s="119">
        <f t="shared" si="1"/>
        <v>7</v>
      </c>
      <c r="K4" s="119">
        <f t="shared" si="1"/>
        <v>8</v>
      </c>
      <c r="L4" s="119">
        <f t="shared" si="1"/>
        <v>9</v>
      </c>
      <c r="M4" s="119">
        <f t="shared" si="1"/>
        <v>10</v>
      </c>
      <c r="N4" s="119">
        <f t="shared" si="1"/>
        <v>11</v>
      </c>
      <c r="O4" s="119">
        <f t="shared" si="1"/>
        <v>12</v>
      </c>
      <c r="P4" s="119">
        <f t="shared" si="1"/>
        <v>13</v>
      </c>
      <c r="Q4" s="119">
        <f t="shared" si="1"/>
        <v>14</v>
      </c>
      <c r="R4" s="119">
        <f t="shared" si="1"/>
        <v>15</v>
      </c>
      <c r="S4" s="119">
        <f t="shared" si="1"/>
        <v>16</v>
      </c>
      <c r="T4" s="119">
        <f t="shared" si="1"/>
        <v>17</v>
      </c>
      <c r="U4" s="119">
        <f t="shared" si="1"/>
        <v>18</v>
      </c>
      <c r="V4" s="119">
        <f t="shared" si="1"/>
        <v>19</v>
      </c>
      <c r="W4" s="119">
        <f t="shared" si="1"/>
        <v>20</v>
      </c>
      <c r="X4" s="119">
        <f t="shared" si="1"/>
        <v>21</v>
      </c>
      <c r="Y4" s="119">
        <f t="shared" si="1"/>
        <v>22</v>
      </c>
      <c r="Z4" s="119">
        <f t="shared" si="1"/>
        <v>23</v>
      </c>
      <c r="AA4" s="119">
        <f t="shared" si="1"/>
        <v>24</v>
      </c>
      <c r="AB4" s="119">
        <f t="shared" si="1"/>
        <v>25</v>
      </c>
      <c r="AC4" s="119">
        <f t="shared" si="1"/>
        <v>26</v>
      </c>
      <c r="AD4" s="119">
        <f t="shared" si="1"/>
        <v>27</v>
      </c>
      <c r="AE4" s="119">
        <f t="shared" si="1"/>
        <v>28</v>
      </c>
      <c r="AF4" s="119">
        <f>IF(MONTH(DATE($C$1,MONTH($B$1),AF$37))&gt;MONTH($B$1),"",AF37)</f>
        <v>29</v>
      </c>
      <c r="AG4" s="119">
        <f>IF(MONTH(DATE($C$1,MONTH($B$1),AG$37))&gt;MONTH($B$1),"",AG37)</f>
        <v>30</v>
      </c>
      <c r="AH4" s="317">
        <f>IF(MONTH(DATE($C$1,MONTH($B$1),AH$37))&gt;MONTH($B$1),"",AH37)</f>
        <v>31</v>
      </c>
      <c r="AI4" s="319"/>
      <c r="AJ4" s="122"/>
      <c r="AK4" s="58"/>
      <c r="AL4" s="56"/>
      <c r="AM4"/>
      <c r="AN4"/>
    </row>
    <row r="5" spans="1:40" s="3" customFormat="1" ht="22.7" customHeight="1" x14ac:dyDescent="0.2">
      <c r="A5" s="113"/>
      <c r="B5" s="828" t="s">
        <v>274</v>
      </c>
      <c r="C5" s="829"/>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398"/>
      <c r="AI5" s="319"/>
      <c r="AJ5" s="122"/>
      <c r="AK5" s="58"/>
      <c r="AL5" s="56"/>
      <c r="AM5" s="10"/>
      <c r="AN5"/>
    </row>
    <row r="6" spans="1:40" s="3" customFormat="1" ht="22.7" customHeight="1" x14ac:dyDescent="0.2">
      <c r="A6" s="113"/>
      <c r="B6" s="830" t="s">
        <v>275</v>
      </c>
      <c r="C6" s="831"/>
      <c r="D6" s="397"/>
      <c r="E6" s="397"/>
      <c r="F6" s="397"/>
      <c r="G6" s="397"/>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8"/>
      <c r="AI6" s="319"/>
      <c r="AJ6" s="122"/>
      <c r="AK6" s="58"/>
      <c r="AL6" s="56"/>
      <c r="AM6"/>
      <c r="AN6"/>
    </row>
    <row r="7" spans="1:40" s="3" customFormat="1" ht="22.7" customHeight="1" x14ac:dyDescent="0.2">
      <c r="A7" s="114"/>
      <c r="B7" s="828" t="s">
        <v>274</v>
      </c>
      <c r="C7" s="829"/>
      <c r="D7" s="397"/>
      <c r="E7" s="397"/>
      <c r="F7" s="397"/>
      <c r="G7" s="397"/>
      <c r="H7" s="397"/>
      <c r="I7" s="397"/>
      <c r="J7" s="397"/>
      <c r="K7" s="397"/>
      <c r="L7" s="397"/>
      <c r="M7" s="397"/>
      <c r="N7" s="397"/>
      <c r="O7" s="397"/>
      <c r="P7" s="397"/>
      <c r="Q7" s="397"/>
      <c r="R7" s="397"/>
      <c r="S7" s="397"/>
      <c r="T7" s="397"/>
      <c r="U7" s="397"/>
      <c r="V7" s="397"/>
      <c r="W7" s="397"/>
      <c r="X7" s="397"/>
      <c r="Y7" s="397"/>
      <c r="Z7" s="397"/>
      <c r="AA7" s="397"/>
      <c r="AB7" s="397"/>
      <c r="AC7" s="397"/>
      <c r="AD7" s="397"/>
      <c r="AE7" s="397"/>
      <c r="AF7" s="397"/>
      <c r="AG7" s="397"/>
      <c r="AH7" s="398"/>
      <c r="AI7" s="319"/>
      <c r="AJ7" s="122"/>
      <c r="AK7" s="58"/>
      <c r="AL7" s="56"/>
      <c r="AM7"/>
      <c r="AN7"/>
    </row>
    <row r="8" spans="1:40" s="3" customFormat="1" ht="22.7" customHeight="1" x14ac:dyDescent="0.2">
      <c r="A8" s="113"/>
      <c r="B8" s="830" t="s">
        <v>275</v>
      </c>
      <c r="C8" s="831"/>
      <c r="D8" s="397"/>
      <c r="E8" s="397"/>
      <c r="F8" s="397"/>
      <c r="G8" s="397"/>
      <c r="H8" s="397"/>
      <c r="I8" s="397"/>
      <c r="J8" s="397"/>
      <c r="K8" s="397"/>
      <c r="L8" s="397"/>
      <c r="M8" s="397"/>
      <c r="N8" s="397"/>
      <c r="O8" s="397"/>
      <c r="P8" s="397"/>
      <c r="Q8" s="397"/>
      <c r="R8" s="397"/>
      <c r="S8" s="397"/>
      <c r="T8" s="397"/>
      <c r="U8" s="397"/>
      <c r="V8" s="397"/>
      <c r="W8" s="397"/>
      <c r="X8" s="397"/>
      <c r="Y8" s="397"/>
      <c r="Z8" s="397"/>
      <c r="AA8" s="397"/>
      <c r="AB8" s="397"/>
      <c r="AC8" s="397"/>
      <c r="AD8" s="397"/>
      <c r="AE8" s="397"/>
      <c r="AF8" s="397"/>
      <c r="AG8" s="397"/>
      <c r="AH8" s="398"/>
      <c r="AI8" s="319"/>
      <c r="AJ8" s="122"/>
      <c r="AK8" s="59"/>
      <c r="AL8" s="56"/>
      <c r="AM8" s="32"/>
      <c r="AN8" s="32"/>
    </row>
    <row r="9" spans="1:40" s="3" customFormat="1" ht="22.7" customHeight="1" x14ac:dyDescent="0.2">
      <c r="A9" s="113"/>
      <c r="B9" s="828" t="s">
        <v>274</v>
      </c>
      <c r="C9" s="829"/>
      <c r="D9" s="397"/>
      <c r="E9" s="397"/>
      <c r="F9" s="397"/>
      <c r="G9" s="397"/>
      <c r="H9" s="397"/>
      <c r="I9" s="397"/>
      <c r="J9" s="397"/>
      <c r="K9" s="397"/>
      <c r="L9" s="397"/>
      <c r="M9" s="397"/>
      <c r="N9" s="397"/>
      <c r="O9" s="397"/>
      <c r="P9" s="397"/>
      <c r="Q9" s="397"/>
      <c r="R9" s="397"/>
      <c r="S9" s="397"/>
      <c r="T9" s="397"/>
      <c r="U9" s="397"/>
      <c r="V9" s="397"/>
      <c r="W9" s="397"/>
      <c r="X9" s="397"/>
      <c r="Y9" s="397"/>
      <c r="Z9" s="397"/>
      <c r="AA9" s="397"/>
      <c r="AB9" s="397"/>
      <c r="AC9" s="397"/>
      <c r="AD9" s="397"/>
      <c r="AE9" s="397"/>
      <c r="AF9" s="397"/>
      <c r="AG9" s="397"/>
      <c r="AH9" s="398"/>
      <c r="AI9" s="319"/>
      <c r="AJ9" s="123"/>
      <c r="AK9" s="60"/>
      <c r="AL9" s="46"/>
      <c r="AM9"/>
      <c r="AN9"/>
    </row>
    <row r="10" spans="1:40" s="3" customFormat="1" ht="22.7" customHeight="1" x14ac:dyDescent="0.2">
      <c r="A10" s="113"/>
      <c r="B10" s="830" t="s">
        <v>275</v>
      </c>
      <c r="C10" s="831"/>
      <c r="D10" s="397"/>
      <c r="E10" s="397"/>
      <c r="F10" s="397"/>
      <c r="G10" s="397"/>
      <c r="H10" s="397"/>
      <c r="I10" s="397"/>
      <c r="J10" s="397"/>
      <c r="K10" s="397"/>
      <c r="L10" s="397"/>
      <c r="M10" s="397"/>
      <c r="N10" s="397"/>
      <c r="O10" s="397"/>
      <c r="P10" s="397"/>
      <c r="Q10" s="397"/>
      <c r="R10" s="397"/>
      <c r="S10" s="397"/>
      <c r="T10" s="397"/>
      <c r="U10" s="397"/>
      <c r="V10" s="397"/>
      <c r="W10" s="397"/>
      <c r="X10" s="397"/>
      <c r="Y10" s="397"/>
      <c r="Z10" s="397"/>
      <c r="AA10" s="397"/>
      <c r="AB10" s="397"/>
      <c r="AC10" s="397"/>
      <c r="AD10" s="397"/>
      <c r="AE10" s="397"/>
      <c r="AF10" s="397"/>
      <c r="AG10" s="397"/>
      <c r="AH10" s="398"/>
      <c r="AI10" s="319"/>
      <c r="AJ10" s="123"/>
      <c r="AK10" s="70"/>
      <c r="AL10" s="46"/>
      <c r="AM10"/>
      <c r="AN10"/>
    </row>
    <row r="11" spans="1:40" s="3" customFormat="1" ht="22.7" customHeight="1" x14ac:dyDescent="0.2">
      <c r="A11" s="113"/>
      <c r="B11" s="828" t="s">
        <v>274</v>
      </c>
      <c r="C11" s="829"/>
      <c r="D11" s="397"/>
      <c r="E11" s="397"/>
      <c r="F11" s="397"/>
      <c r="G11" s="397"/>
      <c r="H11" s="397"/>
      <c r="I11" s="397"/>
      <c r="J11" s="397"/>
      <c r="K11" s="397"/>
      <c r="L11" s="397"/>
      <c r="M11" s="397"/>
      <c r="N11" s="397"/>
      <c r="O11" s="397"/>
      <c r="P11" s="397"/>
      <c r="Q11" s="397"/>
      <c r="R11" s="397"/>
      <c r="S11" s="397"/>
      <c r="T11" s="397"/>
      <c r="U11" s="397"/>
      <c r="V11" s="397"/>
      <c r="W11" s="397"/>
      <c r="X11" s="397"/>
      <c r="Y11" s="397"/>
      <c r="Z11" s="397"/>
      <c r="AA11" s="397"/>
      <c r="AB11" s="397"/>
      <c r="AC11" s="397"/>
      <c r="AD11" s="397"/>
      <c r="AE11" s="397"/>
      <c r="AF11" s="397"/>
      <c r="AG11" s="397"/>
      <c r="AH11" s="398"/>
      <c r="AI11" s="319"/>
      <c r="AJ11" s="80"/>
      <c r="AK11" s="58"/>
      <c r="AL11" s="56"/>
      <c r="AM11" s="10"/>
      <c r="AN11"/>
    </row>
    <row r="12" spans="1:40" s="3" customFormat="1" ht="22.7" customHeight="1" x14ac:dyDescent="0.2">
      <c r="A12" s="113"/>
      <c r="B12" s="830" t="s">
        <v>275</v>
      </c>
      <c r="C12" s="831"/>
      <c r="D12" s="397"/>
      <c r="E12" s="397"/>
      <c r="F12" s="397"/>
      <c r="G12" s="397"/>
      <c r="H12" s="397"/>
      <c r="I12" s="397"/>
      <c r="J12" s="397"/>
      <c r="K12" s="397"/>
      <c r="L12" s="397"/>
      <c r="M12" s="397"/>
      <c r="N12" s="397"/>
      <c r="O12" s="397"/>
      <c r="P12" s="397"/>
      <c r="Q12" s="397"/>
      <c r="R12" s="397"/>
      <c r="S12" s="397"/>
      <c r="T12" s="397"/>
      <c r="U12" s="397"/>
      <c r="V12" s="397"/>
      <c r="W12" s="397"/>
      <c r="X12" s="397"/>
      <c r="Y12" s="397"/>
      <c r="Z12" s="397"/>
      <c r="AA12" s="397"/>
      <c r="AB12" s="397"/>
      <c r="AC12" s="397"/>
      <c r="AD12" s="397"/>
      <c r="AE12" s="397"/>
      <c r="AF12" s="397"/>
      <c r="AG12" s="397"/>
      <c r="AH12" s="398"/>
      <c r="AI12" s="319"/>
      <c r="AJ12" s="80"/>
      <c r="AK12" s="58"/>
      <c r="AL12" s="56"/>
      <c r="AM12" s="10"/>
      <c r="AN12"/>
    </row>
    <row r="13" spans="1:40" s="3" customFormat="1" ht="22.7" customHeight="1" thickBot="1" x14ac:dyDescent="0.25">
      <c r="A13" s="115"/>
      <c r="B13" s="797" t="str">
        <f>B_PrZeit</f>
        <v>Präsenzzeit</v>
      </c>
      <c r="C13" s="790"/>
      <c r="D13" s="315">
        <f t="shared" ref="D13:AH13" si="2">24*(D6-D5+D8-D7+D10-D9+D12-D11)*D88</f>
        <v>0</v>
      </c>
      <c r="E13" s="315">
        <f t="shared" si="2"/>
        <v>0</v>
      </c>
      <c r="F13" s="315">
        <f t="shared" si="2"/>
        <v>0</v>
      </c>
      <c r="G13" s="315">
        <f t="shared" si="2"/>
        <v>0</v>
      </c>
      <c r="H13" s="315">
        <f t="shared" si="2"/>
        <v>0</v>
      </c>
      <c r="I13" s="315">
        <f t="shared" si="2"/>
        <v>0</v>
      </c>
      <c r="J13" s="315">
        <f t="shared" si="2"/>
        <v>0</v>
      </c>
      <c r="K13" s="315">
        <f t="shared" si="2"/>
        <v>0</v>
      </c>
      <c r="L13" s="315">
        <f t="shared" si="2"/>
        <v>0</v>
      </c>
      <c r="M13" s="315">
        <f t="shared" si="2"/>
        <v>0</v>
      </c>
      <c r="N13" s="315">
        <f t="shared" si="2"/>
        <v>0</v>
      </c>
      <c r="O13" s="315">
        <f t="shared" si="2"/>
        <v>0</v>
      </c>
      <c r="P13" s="315">
        <f t="shared" si="2"/>
        <v>0</v>
      </c>
      <c r="Q13" s="315">
        <f t="shared" si="2"/>
        <v>0</v>
      </c>
      <c r="R13" s="315">
        <f t="shared" si="2"/>
        <v>0</v>
      </c>
      <c r="S13" s="315">
        <f t="shared" si="2"/>
        <v>0</v>
      </c>
      <c r="T13" s="315">
        <f t="shared" si="2"/>
        <v>0</v>
      </c>
      <c r="U13" s="315">
        <f t="shared" si="2"/>
        <v>0</v>
      </c>
      <c r="V13" s="315">
        <f t="shared" si="2"/>
        <v>0</v>
      </c>
      <c r="W13" s="315">
        <f t="shared" si="2"/>
        <v>0</v>
      </c>
      <c r="X13" s="315">
        <f t="shared" si="2"/>
        <v>0</v>
      </c>
      <c r="Y13" s="315">
        <f t="shared" si="2"/>
        <v>0</v>
      </c>
      <c r="Z13" s="315">
        <f t="shared" si="2"/>
        <v>0</v>
      </c>
      <c r="AA13" s="315">
        <f t="shared" si="2"/>
        <v>0</v>
      </c>
      <c r="AB13" s="315">
        <f t="shared" si="2"/>
        <v>0</v>
      </c>
      <c r="AC13" s="315">
        <f t="shared" si="2"/>
        <v>0</v>
      </c>
      <c r="AD13" s="315">
        <f t="shared" si="2"/>
        <v>0</v>
      </c>
      <c r="AE13" s="315">
        <f t="shared" si="2"/>
        <v>0</v>
      </c>
      <c r="AF13" s="315">
        <f t="shared" si="2"/>
        <v>0</v>
      </c>
      <c r="AG13" s="315">
        <f t="shared" si="2"/>
        <v>0</v>
      </c>
      <c r="AH13" s="318">
        <f t="shared" si="2"/>
        <v>0</v>
      </c>
      <c r="AI13" s="320"/>
      <c r="AJ13" s="110"/>
      <c r="AK13" s="58"/>
      <c r="AL13" s="56"/>
      <c r="AM13" s="10"/>
      <c r="AN13"/>
    </row>
    <row r="14" spans="1:40" s="2" customFormat="1" ht="22.7" customHeight="1" x14ac:dyDescent="0.2">
      <c r="A14" s="116"/>
      <c r="B14" s="352" t="str">
        <f>B_TotalAZist</f>
        <v>Total Arbeitszeit (IST)</v>
      </c>
      <c r="C14" s="825" t="str">
        <f>B_Utraege</f>
        <v>&lt;&lt;&lt;  Überträge
&amp; Jahresanspruch</v>
      </c>
      <c r="D14" s="350">
        <f>IF(D13+D35&gt;=D15,D13+D35,MIN(D13+D35+SUM(D20,D22:D34),IF(D15&lt;0,0,D15)))*D84</f>
        <v>0</v>
      </c>
      <c r="E14" s="350">
        <f t="shared" ref="E14:AH14" si="3">IF(E13+E35&gt;=E15,E13+E35,MIN(E13+E35+SUM(E20,E22:E34),IF(E15&lt;0,0,E15)))*E84</f>
        <v>0</v>
      </c>
      <c r="F14" s="350">
        <f t="shared" si="3"/>
        <v>0</v>
      </c>
      <c r="G14" s="350">
        <f t="shared" si="3"/>
        <v>0</v>
      </c>
      <c r="H14" s="350">
        <f t="shared" si="3"/>
        <v>0</v>
      </c>
      <c r="I14" s="350">
        <f t="shared" si="3"/>
        <v>0</v>
      </c>
      <c r="J14" s="350">
        <f t="shared" si="3"/>
        <v>0</v>
      </c>
      <c r="K14" s="350">
        <f t="shared" si="3"/>
        <v>0</v>
      </c>
      <c r="L14" s="350">
        <f t="shared" si="3"/>
        <v>0</v>
      </c>
      <c r="M14" s="350">
        <f t="shared" si="3"/>
        <v>0</v>
      </c>
      <c r="N14" s="350">
        <f t="shared" si="3"/>
        <v>0</v>
      </c>
      <c r="O14" s="350">
        <f t="shared" si="3"/>
        <v>0</v>
      </c>
      <c r="P14" s="350">
        <f t="shared" si="3"/>
        <v>0</v>
      </c>
      <c r="Q14" s="350">
        <f t="shared" si="3"/>
        <v>0</v>
      </c>
      <c r="R14" s="350">
        <f t="shared" si="3"/>
        <v>0</v>
      </c>
      <c r="S14" s="350">
        <f t="shared" si="3"/>
        <v>0</v>
      </c>
      <c r="T14" s="350">
        <f t="shared" si="3"/>
        <v>0</v>
      </c>
      <c r="U14" s="350">
        <f t="shared" si="3"/>
        <v>0</v>
      </c>
      <c r="V14" s="350">
        <f t="shared" si="3"/>
        <v>0</v>
      </c>
      <c r="W14" s="350">
        <f t="shared" si="3"/>
        <v>0</v>
      </c>
      <c r="X14" s="350">
        <f t="shared" si="3"/>
        <v>0</v>
      </c>
      <c r="Y14" s="350">
        <f t="shared" si="3"/>
        <v>0</v>
      </c>
      <c r="Z14" s="350">
        <f t="shared" si="3"/>
        <v>0</v>
      </c>
      <c r="AA14" s="350">
        <f t="shared" si="3"/>
        <v>0</v>
      </c>
      <c r="AB14" s="350">
        <f t="shared" si="3"/>
        <v>0</v>
      </c>
      <c r="AC14" s="350">
        <f t="shared" si="3"/>
        <v>0</v>
      </c>
      <c r="AD14" s="350">
        <f t="shared" si="3"/>
        <v>0</v>
      </c>
      <c r="AE14" s="350">
        <f t="shared" si="3"/>
        <v>0</v>
      </c>
      <c r="AF14" s="350">
        <f t="shared" si="3"/>
        <v>0</v>
      </c>
      <c r="AG14" s="350">
        <f t="shared" si="3"/>
        <v>0</v>
      </c>
      <c r="AH14" s="350">
        <f t="shared" si="3"/>
        <v>0</v>
      </c>
      <c r="AI14" s="247">
        <f>SUMIF($D$82:$AH$82,1,D14:AH14)</f>
        <v>0</v>
      </c>
      <c r="AJ14" s="244">
        <f>AI14-AI15</f>
        <v>-165.60000000000005</v>
      </c>
      <c r="AK14" s="59"/>
      <c r="AL14" s="56"/>
      <c r="AM14" s="10"/>
      <c r="AN14" s="15"/>
    </row>
    <row r="15" spans="1:40" s="3" customFormat="1" ht="22.7" customHeight="1" x14ac:dyDescent="0.2">
      <c r="A15" s="117"/>
      <c r="B15" s="352" t="str">
        <f>B_NettoSollAZ</f>
        <v>Netto-SOLL-Arbeitszeit</v>
      </c>
      <c r="C15" s="826"/>
      <c r="D15" s="245">
        <f>ROUND(D16-D19,2)</f>
        <v>0</v>
      </c>
      <c r="E15" s="245">
        <f t="shared" ref="E15:AE15" si="4">ROUND(E16-E19,2)</f>
        <v>8.4</v>
      </c>
      <c r="F15" s="245">
        <f t="shared" si="4"/>
        <v>8.4</v>
      </c>
      <c r="G15" s="245">
        <f t="shared" si="4"/>
        <v>0</v>
      </c>
      <c r="H15" s="245">
        <f t="shared" si="4"/>
        <v>0</v>
      </c>
      <c r="I15" s="245">
        <f t="shared" si="4"/>
        <v>8.4</v>
      </c>
      <c r="J15" s="245">
        <f t="shared" si="4"/>
        <v>8.4</v>
      </c>
      <c r="K15" s="245">
        <f t="shared" si="4"/>
        <v>6</v>
      </c>
      <c r="L15" s="245">
        <f t="shared" si="4"/>
        <v>0</v>
      </c>
      <c r="M15" s="245">
        <f t="shared" si="4"/>
        <v>8.4</v>
      </c>
      <c r="N15" s="245">
        <f t="shared" si="4"/>
        <v>0</v>
      </c>
      <c r="O15" s="245">
        <f t="shared" si="4"/>
        <v>0</v>
      </c>
      <c r="P15" s="245">
        <f t="shared" si="4"/>
        <v>8.4</v>
      </c>
      <c r="Q15" s="245">
        <f t="shared" si="4"/>
        <v>8.4</v>
      </c>
      <c r="R15" s="245">
        <f t="shared" si="4"/>
        <v>8.4</v>
      </c>
      <c r="S15" s="245">
        <f t="shared" si="4"/>
        <v>8.4</v>
      </c>
      <c r="T15" s="245">
        <f t="shared" si="4"/>
        <v>8.4</v>
      </c>
      <c r="U15" s="245">
        <f t="shared" si="4"/>
        <v>0</v>
      </c>
      <c r="V15" s="245">
        <f t="shared" si="4"/>
        <v>0</v>
      </c>
      <c r="W15" s="245">
        <f t="shared" si="4"/>
        <v>0</v>
      </c>
      <c r="X15" s="245">
        <f t="shared" si="4"/>
        <v>8.4</v>
      </c>
      <c r="Y15" s="245">
        <f t="shared" si="4"/>
        <v>8.4</v>
      </c>
      <c r="Z15" s="245">
        <f t="shared" si="4"/>
        <v>8.4</v>
      </c>
      <c r="AA15" s="245">
        <f t="shared" si="4"/>
        <v>8.4</v>
      </c>
      <c r="AB15" s="245">
        <f t="shared" si="4"/>
        <v>0</v>
      </c>
      <c r="AC15" s="245">
        <f t="shared" si="4"/>
        <v>0</v>
      </c>
      <c r="AD15" s="245">
        <f t="shared" si="4"/>
        <v>8.4</v>
      </c>
      <c r="AE15" s="245">
        <f t="shared" si="4"/>
        <v>8.4</v>
      </c>
      <c r="AF15" s="245">
        <f>IF(AF$38=4,0,ROUND(AF16-AF19,2))</f>
        <v>8.4</v>
      </c>
      <c r="AG15" s="245">
        <f t="shared" ref="AG15:AH15" si="5">IF(AG$38=4,0,ROUND(AG16-AG19,2))</f>
        <v>8.4</v>
      </c>
      <c r="AH15" s="245">
        <f t="shared" si="5"/>
        <v>8.4</v>
      </c>
      <c r="AI15" s="247">
        <f>SUMIF($D$82:$AH$82,1,D15:AH15)</f>
        <v>165.60000000000005</v>
      </c>
      <c r="AJ15" s="248"/>
      <c r="AK15" s="58"/>
      <c r="AL15" s="56"/>
      <c r="AM15" s="10"/>
      <c r="AN15"/>
    </row>
    <row r="16" spans="1:40" s="3" customFormat="1" ht="22.7" customHeight="1" x14ac:dyDescent="0.2">
      <c r="A16" s="117"/>
      <c r="B16" s="352" t="str">
        <f>B_BruttoSollAZ</f>
        <v>Brutto-SOLL-Arb.zeit</v>
      </c>
      <c r="C16" s="826"/>
      <c r="D16" s="245">
        <f t="shared" ref="D16:AE16" si="6">VLOOKUP(D3,VSA_Kalender,16)</f>
        <v>8.4</v>
      </c>
      <c r="E16" s="245">
        <f t="shared" si="6"/>
        <v>8.4</v>
      </c>
      <c r="F16" s="245">
        <f t="shared" si="6"/>
        <v>8.4</v>
      </c>
      <c r="G16" s="245">
        <f t="shared" si="6"/>
        <v>0</v>
      </c>
      <c r="H16" s="245">
        <f t="shared" si="6"/>
        <v>0</v>
      </c>
      <c r="I16" s="245">
        <f t="shared" si="6"/>
        <v>8.4</v>
      </c>
      <c r="J16" s="245">
        <f t="shared" si="6"/>
        <v>8.4</v>
      </c>
      <c r="K16" s="245">
        <f t="shared" si="6"/>
        <v>8.4</v>
      </c>
      <c r="L16" s="245">
        <f t="shared" si="6"/>
        <v>8.4</v>
      </c>
      <c r="M16" s="245">
        <f t="shared" si="6"/>
        <v>8.4</v>
      </c>
      <c r="N16" s="245">
        <f t="shared" si="6"/>
        <v>0</v>
      </c>
      <c r="O16" s="245">
        <f t="shared" si="6"/>
        <v>0</v>
      </c>
      <c r="P16" s="245">
        <f t="shared" si="6"/>
        <v>8.4</v>
      </c>
      <c r="Q16" s="245">
        <f t="shared" si="6"/>
        <v>8.4</v>
      </c>
      <c r="R16" s="245">
        <f t="shared" si="6"/>
        <v>8.4</v>
      </c>
      <c r="S16" s="245">
        <f t="shared" si="6"/>
        <v>8.4</v>
      </c>
      <c r="T16" s="245">
        <f t="shared" si="6"/>
        <v>8.4</v>
      </c>
      <c r="U16" s="245">
        <f t="shared" si="6"/>
        <v>0</v>
      </c>
      <c r="V16" s="245">
        <f t="shared" si="6"/>
        <v>0</v>
      </c>
      <c r="W16" s="245">
        <f t="shared" si="6"/>
        <v>8.4</v>
      </c>
      <c r="X16" s="245">
        <f t="shared" si="6"/>
        <v>8.4</v>
      </c>
      <c r="Y16" s="245">
        <f t="shared" si="6"/>
        <v>8.4</v>
      </c>
      <c r="Z16" s="245">
        <f t="shared" si="6"/>
        <v>8.4</v>
      </c>
      <c r="AA16" s="245">
        <f t="shared" si="6"/>
        <v>8.4</v>
      </c>
      <c r="AB16" s="245">
        <f t="shared" si="6"/>
        <v>0</v>
      </c>
      <c r="AC16" s="245">
        <f t="shared" si="6"/>
        <v>0</v>
      </c>
      <c r="AD16" s="245">
        <f t="shared" si="6"/>
        <v>8.4</v>
      </c>
      <c r="AE16" s="245">
        <f t="shared" si="6"/>
        <v>8.4</v>
      </c>
      <c r="AF16" s="245">
        <f>IF(AF$38=4,0,VLOOKUP(AF3,VSA_Kalender,16))</f>
        <v>8.4</v>
      </c>
      <c r="AG16" s="245">
        <f>IF(AG$38=4,0,VLOOKUP(AG3,VSA_Kalender,16))</f>
        <v>8.4</v>
      </c>
      <c r="AH16" s="245">
        <f>IF(AH$38=4,0,VLOOKUP(AH3,VSA_Kalender,16))</f>
        <v>8.4</v>
      </c>
      <c r="AI16" s="247"/>
      <c r="AJ16" s="248"/>
      <c r="AK16" s="58"/>
      <c r="AL16" s="56"/>
      <c r="AM16" s="10"/>
      <c r="AN16"/>
    </row>
    <row r="17" spans="1:40" s="3" customFormat="1" ht="22.7" customHeight="1" x14ac:dyDescent="0.2">
      <c r="A17" s="117"/>
      <c r="B17" s="352" t="str">
        <f>B_MehrMinder</f>
        <v>Mehr-/Minderleistung</v>
      </c>
      <c r="C17" s="827"/>
      <c r="D17" s="245">
        <f t="shared" ref="D17:AH17" ca="1" si="7">(SL_BisDatum&gt;=D3)*ROUND(D14-D15,2)</f>
        <v>0</v>
      </c>
      <c r="E17" s="245">
        <f t="shared" ca="1" si="7"/>
        <v>0</v>
      </c>
      <c r="F17" s="245">
        <f t="shared" ca="1" si="7"/>
        <v>0</v>
      </c>
      <c r="G17" s="245">
        <f t="shared" ca="1" si="7"/>
        <v>0</v>
      </c>
      <c r="H17" s="245">
        <f t="shared" ca="1" si="7"/>
        <v>0</v>
      </c>
      <c r="I17" s="245">
        <f t="shared" ca="1" si="7"/>
        <v>0</v>
      </c>
      <c r="J17" s="245">
        <f t="shared" ca="1" si="7"/>
        <v>0</v>
      </c>
      <c r="K17" s="245">
        <f t="shared" ca="1" si="7"/>
        <v>0</v>
      </c>
      <c r="L17" s="245">
        <f t="shared" ca="1" si="7"/>
        <v>0</v>
      </c>
      <c r="M17" s="245">
        <f t="shared" ca="1" si="7"/>
        <v>0</v>
      </c>
      <c r="N17" s="245">
        <f t="shared" ca="1" si="7"/>
        <v>0</v>
      </c>
      <c r="O17" s="245">
        <f t="shared" ca="1" si="7"/>
        <v>0</v>
      </c>
      <c r="P17" s="245">
        <f t="shared" ca="1" si="7"/>
        <v>0</v>
      </c>
      <c r="Q17" s="245">
        <f t="shared" ca="1" si="7"/>
        <v>0</v>
      </c>
      <c r="R17" s="245">
        <f t="shared" ca="1" si="7"/>
        <v>0</v>
      </c>
      <c r="S17" s="245">
        <f t="shared" ca="1" si="7"/>
        <v>0</v>
      </c>
      <c r="T17" s="245">
        <f t="shared" ca="1" si="7"/>
        <v>0</v>
      </c>
      <c r="U17" s="245">
        <f t="shared" ca="1" si="7"/>
        <v>0</v>
      </c>
      <c r="V17" s="245">
        <f t="shared" ca="1" si="7"/>
        <v>0</v>
      </c>
      <c r="W17" s="245">
        <f t="shared" ca="1" si="7"/>
        <v>0</v>
      </c>
      <c r="X17" s="245">
        <f t="shared" ca="1" si="7"/>
        <v>0</v>
      </c>
      <c r="Y17" s="245">
        <f t="shared" ca="1" si="7"/>
        <v>0</v>
      </c>
      <c r="Z17" s="245">
        <f t="shared" ca="1" si="7"/>
        <v>0</v>
      </c>
      <c r="AA17" s="245">
        <f t="shared" ca="1" si="7"/>
        <v>0</v>
      </c>
      <c r="AB17" s="245">
        <f t="shared" ca="1" si="7"/>
        <v>0</v>
      </c>
      <c r="AC17" s="245">
        <f t="shared" ca="1" si="7"/>
        <v>0</v>
      </c>
      <c r="AD17" s="245">
        <f t="shared" ca="1" si="7"/>
        <v>0</v>
      </c>
      <c r="AE17" s="245">
        <f t="shared" ca="1" si="7"/>
        <v>0</v>
      </c>
      <c r="AF17" s="245">
        <f t="shared" ca="1" si="7"/>
        <v>0</v>
      </c>
      <c r="AG17" s="245">
        <f t="shared" ca="1" si="7"/>
        <v>0</v>
      </c>
      <c r="AH17" s="245">
        <f t="shared" ca="1" si="7"/>
        <v>0</v>
      </c>
      <c r="AI17" s="249" t="str">
        <f>B_Total</f>
        <v>Total</v>
      </c>
      <c r="AJ17" s="250" t="str">
        <f>B_Vortrag</f>
        <v>Vortrag</v>
      </c>
      <c r="AK17" s="58"/>
      <c r="AL17" s="56"/>
      <c r="AM17" s="10"/>
      <c r="AN17" s="10"/>
    </row>
    <row r="18" spans="1:40" s="3" customFormat="1" ht="22.7" customHeight="1" x14ac:dyDescent="0.2">
      <c r="A18" s="117"/>
      <c r="B18" s="353" t="str">
        <f>B_AZSaldo</f>
        <v>AZ - Saldo</v>
      </c>
      <c r="C18" s="246">
        <f ca="1">VLOOKUP(ROW(),VSA_Uebertrag,$A$1+3)</f>
        <v>-50.4</v>
      </c>
      <c r="D18" s="245">
        <f t="shared" ref="D18:AH18" ca="1" si="8">IFERROR((C18+D17)*(D3&lt;=SL_BisDatum)*VLOOKUP(D3,VSA_Kalender,21,FALSE),0)</f>
        <v>0</v>
      </c>
      <c r="E18" s="245">
        <f t="shared" ca="1" si="8"/>
        <v>0</v>
      </c>
      <c r="F18" s="245">
        <f t="shared" ca="1" si="8"/>
        <v>0</v>
      </c>
      <c r="G18" s="245">
        <f t="shared" ca="1" si="8"/>
        <v>0</v>
      </c>
      <c r="H18" s="245">
        <f t="shared" ca="1" si="8"/>
        <v>0</v>
      </c>
      <c r="I18" s="245">
        <f t="shared" ca="1" si="8"/>
        <v>0</v>
      </c>
      <c r="J18" s="245">
        <f t="shared" ca="1" si="8"/>
        <v>0</v>
      </c>
      <c r="K18" s="245">
        <f t="shared" ca="1" si="8"/>
        <v>0</v>
      </c>
      <c r="L18" s="245">
        <f t="shared" ca="1" si="8"/>
        <v>0</v>
      </c>
      <c r="M18" s="245">
        <f t="shared" ca="1" si="8"/>
        <v>0</v>
      </c>
      <c r="N18" s="245">
        <f t="shared" ca="1" si="8"/>
        <v>0</v>
      </c>
      <c r="O18" s="245">
        <f t="shared" ca="1" si="8"/>
        <v>0</v>
      </c>
      <c r="P18" s="245">
        <f t="shared" ca="1" si="8"/>
        <v>0</v>
      </c>
      <c r="Q18" s="245">
        <f t="shared" ca="1" si="8"/>
        <v>0</v>
      </c>
      <c r="R18" s="245">
        <f t="shared" ca="1" si="8"/>
        <v>0</v>
      </c>
      <c r="S18" s="245">
        <f t="shared" ca="1" si="8"/>
        <v>0</v>
      </c>
      <c r="T18" s="245">
        <f t="shared" ca="1" si="8"/>
        <v>0</v>
      </c>
      <c r="U18" s="245">
        <f t="shared" ca="1" si="8"/>
        <v>0</v>
      </c>
      <c r="V18" s="245">
        <f t="shared" ca="1" si="8"/>
        <v>0</v>
      </c>
      <c r="W18" s="245">
        <f t="shared" ca="1" si="8"/>
        <v>0</v>
      </c>
      <c r="X18" s="245">
        <f t="shared" ca="1" si="8"/>
        <v>0</v>
      </c>
      <c r="Y18" s="245">
        <f t="shared" ca="1" si="8"/>
        <v>0</v>
      </c>
      <c r="Z18" s="245">
        <f t="shared" ca="1" si="8"/>
        <v>0</v>
      </c>
      <c r="AA18" s="245">
        <f t="shared" ca="1" si="8"/>
        <v>0</v>
      </c>
      <c r="AB18" s="245">
        <f t="shared" ca="1" si="8"/>
        <v>0</v>
      </c>
      <c r="AC18" s="245">
        <f t="shared" ca="1" si="8"/>
        <v>0</v>
      </c>
      <c r="AD18" s="245">
        <f t="shared" ca="1" si="8"/>
        <v>0</v>
      </c>
      <c r="AE18" s="245">
        <f t="shared" ca="1" si="8"/>
        <v>0</v>
      </c>
      <c r="AF18" s="245">
        <f t="shared" ca="1" si="8"/>
        <v>0</v>
      </c>
      <c r="AG18" s="245">
        <f t="shared" ca="1" si="8"/>
        <v>0</v>
      </c>
      <c r="AH18" s="245">
        <f t="shared" ca="1" si="8"/>
        <v>0</v>
      </c>
      <c r="AI18" s="245"/>
      <c r="AJ18" s="251">
        <f ca="1">SUMIF($D$82:$AH$82,1,D17:AH17)+C18</f>
        <v>-50.4</v>
      </c>
      <c r="AK18" s="58"/>
      <c r="AL18" s="56"/>
      <c r="AM18" s="10"/>
      <c r="AN18"/>
    </row>
    <row r="19" spans="1:40" s="3" customFormat="1" ht="22.7" customHeight="1" x14ac:dyDescent="0.2">
      <c r="A19" s="117"/>
      <c r="B19" s="353" t="str">
        <f>B_FTA</f>
        <v>Feiertagsanspruch</v>
      </c>
      <c r="C19" s="246">
        <v>0</v>
      </c>
      <c r="D19" s="350">
        <f t="shared" ref="D19:AE19" si="9">VLOOKUP(D3,VSA_Kalender,14)</f>
        <v>8.4</v>
      </c>
      <c r="E19" s="350">
        <f t="shared" si="9"/>
        <v>0</v>
      </c>
      <c r="F19" s="350">
        <f t="shared" si="9"/>
        <v>0</v>
      </c>
      <c r="G19" s="350">
        <f t="shared" si="9"/>
        <v>0</v>
      </c>
      <c r="H19" s="350">
        <f t="shared" si="9"/>
        <v>0</v>
      </c>
      <c r="I19" s="350">
        <f t="shared" si="9"/>
        <v>0</v>
      </c>
      <c r="J19" s="350">
        <f t="shared" si="9"/>
        <v>0</v>
      </c>
      <c r="K19" s="350">
        <f t="shared" si="9"/>
        <v>2.4</v>
      </c>
      <c r="L19" s="350">
        <f t="shared" si="9"/>
        <v>8.4</v>
      </c>
      <c r="M19" s="350">
        <f t="shared" si="9"/>
        <v>0</v>
      </c>
      <c r="N19" s="350">
        <f t="shared" si="9"/>
        <v>0</v>
      </c>
      <c r="O19" s="350">
        <f t="shared" si="9"/>
        <v>0</v>
      </c>
      <c r="P19" s="350">
        <f t="shared" si="9"/>
        <v>0</v>
      </c>
      <c r="Q19" s="350">
        <f t="shared" si="9"/>
        <v>0</v>
      </c>
      <c r="R19" s="350">
        <f t="shared" si="9"/>
        <v>0</v>
      </c>
      <c r="S19" s="350">
        <f t="shared" si="9"/>
        <v>0</v>
      </c>
      <c r="T19" s="350">
        <f t="shared" si="9"/>
        <v>0</v>
      </c>
      <c r="U19" s="350">
        <f t="shared" si="9"/>
        <v>0</v>
      </c>
      <c r="V19" s="350">
        <f t="shared" si="9"/>
        <v>0</v>
      </c>
      <c r="W19" s="350">
        <f t="shared" si="9"/>
        <v>8.4</v>
      </c>
      <c r="X19" s="350">
        <f t="shared" si="9"/>
        <v>0</v>
      </c>
      <c r="Y19" s="350">
        <f t="shared" si="9"/>
        <v>0</v>
      </c>
      <c r="Z19" s="350">
        <f t="shared" si="9"/>
        <v>0</v>
      </c>
      <c r="AA19" s="350">
        <f t="shared" si="9"/>
        <v>0</v>
      </c>
      <c r="AB19" s="350">
        <f t="shared" si="9"/>
        <v>0</v>
      </c>
      <c r="AC19" s="350">
        <f t="shared" si="9"/>
        <v>0</v>
      </c>
      <c r="AD19" s="350">
        <f t="shared" si="9"/>
        <v>0</v>
      </c>
      <c r="AE19" s="350">
        <f t="shared" si="9"/>
        <v>0</v>
      </c>
      <c r="AF19" s="351">
        <f>IF(AF$38=4,0,VLOOKUP(AF3,VSA_Kalender,14))</f>
        <v>0</v>
      </c>
      <c r="AG19" s="351">
        <f>IF(AG$38=4,0,VLOOKUP(AG3,VSA_Kalender,14))</f>
        <v>0</v>
      </c>
      <c r="AH19" s="351">
        <f>IF(AH$38=4,0,VLOOKUP(AH3,VSA_Kalender,14))</f>
        <v>0</v>
      </c>
      <c r="AI19" s="247">
        <f>SUM(D19:AH19)</f>
        <v>27.6</v>
      </c>
      <c r="AJ19" s="357"/>
      <c r="AK19" s="61"/>
      <c r="AL19" s="56"/>
      <c r="AM19" s="10"/>
      <c r="AN19" s="10"/>
    </row>
    <row r="20" spans="1:40" s="3" customFormat="1" ht="22.7" customHeight="1" x14ac:dyDescent="0.2">
      <c r="A20" s="117"/>
      <c r="B20" s="353" t="str">
        <f>B_Ferien</f>
        <v>Ferien</v>
      </c>
      <c r="C20" s="246">
        <f t="shared" ref="C20:C36" si="10">VLOOKUP(ROW(),VSA_Uebertrag,$A$1+3)</f>
        <v>0</v>
      </c>
      <c r="D20" s="314"/>
      <c r="E20" s="314"/>
      <c r="F20" s="314"/>
      <c r="G20" s="314"/>
      <c r="H20" s="314"/>
      <c r="I20" s="314"/>
      <c r="J20" s="314"/>
      <c r="K20" s="314"/>
      <c r="L20" s="314"/>
      <c r="M20" s="314"/>
      <c r="N20" s="314"/>
      <c r="O20" s="314"/>
      <c r="P20" s="314"/>
      <c r="Q20" s="314"/>
      <c r="R20" s="314"/>
      <c r="S20" s="314"/>
      <c r="T20" s="314"/>
      <c r="U20" s="314"/>
      <c r="V20" s="314"/>
      <c r="W20" s="314"/>
      <c r="X20" s="314"/>
      <c r="Y20" s="314"/>
      <c r="Z20" s="314"/>
      <c r="AA20" s="314"/>
      <c r="AB20" s="314"/>
      <c r="AC20" s="314"/>
      <c r="AD20" s="314"/>
      <c r="AE20" s="314"/>
      <c r="AF20" s="314"/>
      <c r="AG20" s="314"/>
      <c r="AH20" s="314"/>
      <c r="AI20" s="247">
        <f t="shared" ref="AI20:AI35" si="11">SUMIF($D$82:$AH$82,1,D20:AH20)</f>
        <v>0</v>
      </c>
      <c r="AJ20" s="252">
        <f>ROUND(C20-AI20,2)</f>
        <v>0</v>
      </c>
      <c r="AK20" s="818" t="s">
        <v>57</v>
      </c>
      <c r="AL20" s="56"/>
      <c r="AM20" s="10"/>
      <c r="AN20" s="10"/>
    </row>
    <row r="21" spans="1:40" s="3" customFormat="1" ht="22.7" customHeight="1" x14ac:dyDescent="0.2">
      <c r="A21" s="117"/>
      <c r="B21" s="353" t="str">
        <f>B_KompAZ</f>
        <v>Kompensation Arbeitstage</v>
      </c>
      <c r="C21" s="255">
        <f t="shared" si="10"/>
        <v>0</v>
      </c>
      <c r="D21" s="324"/>
      <c r="E21" s="324"/>
      <c r="F21" s="324"/>
      <c r="G21" s="324"/>
      <c r="H21" s="324"/>
      <c r="I21" s="324"/>
      <c r="J21" s="324"/>
      <c r="K21" s="324"/>
      <c r="L21" s="324"/>
      <c r="M21" s="324"/>
      <c r="N21" s="324"/>
      <c r="O21" s="324"/>
      <c r="P21" s="324"/>
      <c r="Q21" s="324"/>
      <c r="R21" s="324"/>
      <c r="S21" s="324"/>
      <c r="T21" s="324"/>
      <c r="U21" s="324"/>
      <c r="V21" s="324"/>
      <c r="W21" s="324"/>
      <c r="X21" s="324"/>
      <c r="Y21" s="324"/>
      <c r="Z21" s="324"/>
      <c r="AA21" s="324"/>
      <c r="AB21" s="324"/>
      <c r="AC21" s="324"/>
      <c r="AD21" s="324"/>
      <c r="AE21" s="324"/>
      <c r="AF21" s="324"/>
      <c r="AG21" s="324"/>
      <c r="AH21" s="324"/>
      <c r="AI21" s="253">
        <f t="shared" si="11"/>
        <v>0</v>
      </c>
      <c r="AJ21" s="254">
        <f>ROUND(A21+C21-AI21,0)</f>
        <v>0</v>
      </c>
      <c r="AK21" s="819"/>
      <c r="AL21" s="56"/>
      <c r="AM21" s="10"/>
      <c r="AN21" s="10"/>
    </row>
    <row r="22" spans="1:40" s="3" customFormat="1" ht="22.7" customHeight="1" x14ac:dyDescent="0.2">
      <c r="A22" s="117"/>
      <c r="B22" s="354" t="str">
        <f>B_Arzt</f>
        <v>Arztbesuch</v>
      </c>
      <c r="C22" s="246">
        <f t="shared" si="10"/>
        <v>0</v>
      </c>
      <c r="D22" s="314"/>
      <c r="E22" s="314"/>
      <c r="F22" s="314"/>
      <c r="G22" s="314"/>
      <c r="H22" s="314"/>
      <c r="I22" s="314"/>
      <c r="J22" s="314"/>
      <c r="K22" s="314"/>
      <c r="L22" s="314"/>
      <c r="M22" s="314"/>
      <c r="N22" s="314"/>
      <c r="O22" s="314"/>
      <c r="P22" s="314"/>
      <c r="Q22" s="314"/>
      <c r="R22" s="314"/>
      <c r="S22" s="314"/>
      <c r="T22" s="314"/>
      <c r="U22" s="314"/>
      <c r="V22" s="314"/>
      <c r="W22" s="314"/>
      <c r="X22" s="314"/>
      <c r="Y22" s="314"/>
      <c r="Z22" s="314"/>
      <c r="AA22" s="314"/>
      <c r="AB22" s="314"/>
      <c r="AC22" s="314"/>
      <c r="AD22" s="314"/>
      <c r="AE22" s="314"/>
      <c r="AF22" s="314"/>
      <c r="AG22" s="314"/>
      <c r="AH22" s="314"/>
      <c r="AI22" s="247">
        <f t="shared" si="11"/>
        <v>0</v>
      </c>
      <c r="AJ22" s="252">
        <f>ROUND(A22+C22+AI22,2)</f>
        <v>0</v>
      </c>
      <c r="AK22" s="819" t="s">
        <v>120</v>
      </c>
      <c r="AL22" s="56"/>
      <c r="AM22" s="10"/>
      <c r="AN22" s="10"/>
    </row>
    <row r="23" spans="1:40" s="3" customFormat="1" ht="22.7" customHeight="1" x14ac:dyDescent="0.2">
      <c r="A23" s="117"/>
      <c r="B23" s="353" t="str">
        <f>B_Krank</f>
        <v>Krankheit</v>
      </c>
      <c r="C23" s="246">
        <f t="shared" si="10"/>
        <v>0</v>
      </c>
      <c r="D23" s="314"/>
      <c r="E23" s="314"/>
      <c r="F23" s="314"/>
      <c r="G23" s="314"/>
      <c r="H23" s="314"/>
      <c r="I23" s="314"/>
      <c r="J23" s="314"/>
      <c r="K23" s="314"/>
      <c r="L23" s="314"/>
      <c r="M23" s="314"/>
      <c r="N23" s="314"/>
      <c r="O23" s="314"/>
      <c r="P23" s="314"/>
      <c r="Q23" s="314"/>
      <c r="R23" s="314"/>
      <c r="S23" s="314"/>
      <c r="T23" s="314"/>
      <c r="U23" s="314"/>
      <c r="V23" s="314"/>
      <c r="W23" s="314"/>
      <c r="X23" s="314"/>
      <c r="Y23" s="314"/>
      <c r="Z23" s="314"/>
      <c r="AA23" s="314"/>
      <c r="AB23" s="314"/>
      <c r="AC23" s="314"/>
      <c r="AD23" s="314"/>
      <c r="AE23" s="314"/>
      <c r="AF23" s="314"/>
      <c r="AG23" s="314"/>
      <c r="AH23" s="314"/>
      <c r="AI23" s="247">
        <f t="shared" si="11"/>
        <v>0</v>
      </c>
      <c r="AJ23" s="252">
        <f t="shared" ref="AJ23:AJ35" si="12">ROUND(A23+C23+AI23,2)</f>
        <v>0</v>
      </c>
      <c r="AK23" s="819"/>
      <c r="AL23" s="56"/>
      <c r="AM23" s="10"/>
      <c r="AN23" s="10"/>
    </row>
    <row r="24" spans="1:40" s="3" customFormat="1" ht="22.7" customHeight="1" x14ac:dyDescent="0.2">
      <c r="A24" s="117"/>
      <c r="B24" s="353" t="str">
        <f>B_BU</f>
        <v>Berufsunfall</v>
      </c>
      <c r="C24" s="246">
        <f t="shared" si="10"/>
        <v>0</v>
      </c>
      <c r="D24" s="314"/>
      <c r="E24" s="314"/>
      <c r="F24" s="314"/>
      <c r="G24" s="314"/>
      <c r="H24" s="314"/>
      <c r="I24" s="314"/>
      <c r="J24" s="314"/>
      <c r="K24" s="314"/>
      <c r="L24" s="314"/>
      <c r="M24" s="314"/>
      <c r="N24" s="314"/>
      <c r="O24" s="314"/>
      <c r="P24" s="314"/>
      <c r="Q24" s="314"/>
      <c r="R24" s="314"/>
      <c r="S24" s="314"/>
      <c r="T24" s="314"/>
      <c r="U24" s="314"/>
      <c r="V24" s="314"/>
      <c r="W24" s="314"/>
      <c r="X24" s="314"/>
      <c r="Y24" s="314"/>
      <c r="Z24" s="314"/>
      <c r="AA24" s="314"/>
      <c r="AB24" s="314"/>
      <c r="AC24" s="314"/>
      <c r="AD24" s="314"/>
      <c r="AE24" s="314"/>
      <c r="AF24" s="314"/>
      <c r="AG24" s="314"/>
      <c r="AH24" s="314"/>
      <c r="AI24" s="247">
        <f t="shared" si="11"/>
        <v>0</v>
      </c>
      <c r="AJ24" s="252">
        <f t="shared" si="12"/>
        <v>0</v>
      </c>
      <c r="AK24" s="819"/>
      <c r="AL24" s="56"/>
      <c r="AM24" s="10"/>
      <c r="AN24" s="10"/>
    </row>
    <row r="25" spans="1:40" s="3" customFormat="1" ht="22.7" customHeight="1" x14ac:dyDescent="0.2">
      <c r="A25" s="117"/>
      <c r="B25" s="353" t="str">
        <f>B_NBU</f>
        <v>Nichtberufsunfall</v>
      </c>
      <c r="C25" s="246">
        <f t="shared" si="10"/>
        <v>0</v>
      </c>
      <c r="D25" s="314"/>
      <c r="E25" s="314"/>
      <c r="F25" s="314"/>
      <c r="G25" s="314"/>
      <c r="H25" s="314"/>
      <c r="I25" s="314"/>
      <c r="J25" s="314"/>
      <c r="K25" s="314"/>
      <c r="L25" s="314"/>
      <c r="M25" s="314"/>
      <c r="N25" s="314"/>
      <c r="O25" s="314"/>
      <c r="P25" s="314"/>
      <c r="Q25" s="314"/>
      <c r="R25" s="314"/>
      <c r="S25" s="314"/>
      <c r="T25" s="314"/>
      <c r="U25" s="314"/>
      <c r="V25" s="314"/>
      <c r="W25" s="314"/>
      <c r="X25" s="314"/>
      <c r="Y25" s="314"/>
      <c r="Z25" s="314"/>
      <c r="AA25" s="314"/>
      <c r="AB25" s="314"/>
      <c r="AC25" s="314"/>
      <c r="AD25" s="314"/>
      <c r="AE25" s="314"/>
      <c r="AF25" s="314"/>
      <c r="AG25" s="314"/>
      <c r="AH25" s="314"/>
      <c r="AI25" s="247">
        <f t="shared" si="11"/>
        <v>0</v>
      </c>
      <c r="AJ25" s="252">
        <f t="shared" si="12"/>
        <v>0</v>
      </c>
      <c r="AK25" s="819"/>
      <c r="AL25" s="56"/>
      <c r="AM25" s="10"/>
      <c r="AN25" s="10"/>
    </row>
    <row r="26" spans="1:40" s="3" customFormat="1" ht="22.7" customHeight="1" x14ac:dyDescent="0.2">
      <c r="A26" s="117"/>
      <c r="B26" s="353" t="str">
        <f>B_MilZiv</f>
        <v>Militär / Zivilschutz</v>
      </c>
      <c r="C26" s="246">
        <f t="shared" si="10"/>
        <v>0</v>
      </c>
      <c r="D26" s="314"/>
      <c r="E26" s="314"/>
      <c r="F26" s="314"/>
      <c r="G26" s="314"/>
      <c r="H26" s="314"/>
      <c r="I26" s="314"/>
      <c r="J26" s="314"/>
      <c r="K26" s="314"/>
      <c r="L26" s="314"/>
      <c r="M26" s="314"/>
      <c r="N26" s="314"/>
      <c r="O26" s="314"/>
      <c r="P26" s="314"/>
      <c r="Q26" s="314"/>
      <c r="R26" s="314"/>
      <c r="S26" s="314"/>
      <c r="T26" s="314"/>
      <c r="U26" s="314"/>
      <c r="V26" s="314"/>
      <c r="W26" s="314"/>
      <c r="X26" s="314"/>
      <c r="Y26" s="314"/>
      <c r="Z26" s="314"/>
      <c r="AA26" s="314"/>
      <c r="AB26" s="314"/>
      <c r="AC26" s="314"/>
      <c r="AD26" s="314"/>
      <c r="AE26" s="314"/>
      <c r="AF26" s="314"/>
      <c r="AG26" s="314"/>
      <c r="AH26" s="314"/>
      <c r="AI26" s="247">
        <f t="shared" si="11"/>
        <v>0</v>
      </c>
      <c r="AJ26" s="252">
        <f t="shared" si="12"/>
        <v>0</v>
      </c>
      <c r="AK26" s="819"/>
      <c r="AL26" s="56"/>
      <c r="AM26" s="10"/>
      <c r="AN26" s="10"/>
    </row>
    <row r="27" spans="1:40" s="3" customFormat="1" ht="22.7" customHeight="1" x14ac:dyDescent="0.2">
      <c r="A27" s="117"/>
      <c r="B27" s="353" t="str">
        <f>B_UUB</f>
        <v>Unbezahlter Urlaub</v>
      </c>
      <c r="C27" s="246">
        <f t="shared" si="10"/>
        <v>0</v>
      </c>
      <c r="D27" s="314"/>
      <c r="E27" s="314"/>
      <c r="F27" s="314"/>
      <c r="G27" s="314"/>
      <c r="H27" s="314"/>
      <c r="I27" s="314"/>
      <c r="J27" s="314"/>
      <c r="K27" s="314"/>
      <c r="L27" s="314"/>
      <c r="M27" s="314"/>
      <c r="N27" s="314"/>
      <c r="O27" s="314"/>
      <c r="P27" s="314"/>
      <c r="Q27" s="314"/>
      <c r="R27" s="314"/>
      <c r="S27" s="314"/>
      <c r="T27" s="314"/>
      <c r="U27" s="314"/>
      <c r="V27" s="314"/>
      <c r="W27" s="314"/>
      <c r="X27" s="314"/>
      <c r="Y27" s="314"/>
      <c r="Z27" s="314"/>
      <c r="AA27" s="314"/>
      <c r="AB27" s="314"/>
      <c r="AC27" s="314"/>
      <c r="AD27" s="314"/>
      <c r="AE27" s="314"/>
      <c r="AF27" s="314"/>
      <c r="AG27" s="314"/>
      <c r="AH27" s="314"/>
      <c r="AI27" s="247">
        <f t="shared" si="11"/>
        <v>0</v>
      </c>
      <c r="AJ27" s="252">
        <f>ROUND(A27+C27-AI27,2)</f>
        <v>0</v>
      </c>
      <c r="AK27" s="819" t="s">
        <v>57</v>
      </c>
      <c r="AL27" s="56"/>
      <c r="AM27" s="10"/>
      <c r="AN27" s="10"/>
    </row>
    <row r="28" spans="1:40" s="3" customFormat="1" ht="22.7" customHeight="1" x14ac:dyDescent="0.2">
      <c r="A28" s="117"/>
      <c r="B28" s="353" t="str">
        <f>B_UB</f>
        <v>Bezahlter Urlaub</v>
      </c>
      <c r="C28" s="246">
        <f t="shared" si="10"/>
        <v>0</v>
      </c>
      <c r="D28" s="314"/>
      <c r="E28" s="314"/>
      <c r="F28" s="314"/>
      <c r="G28" s="314"/>
      <c r="H28" s="314"/>
      <c r="I28" s="314"/>
      <c r="J28" s="314"/>
      <c r="K28" s="314"/>
      <c r="L28" s="314"/>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247">
        <f t="shared" si="11"/>
        <v>0</v>
      </c>
      <c r="AJ28" s="252">
        <f t="shared" ref="AJ28:AJ30" si="13">ROUND(A28+C28-AI28,2)</f>
        <v>0</v>
      </c>
      <c r="AK28" s="819"/>
      <c r="AL28" s="56"/>
      <c r="AM28" s="10"/>
      <c r="AN28"/>
    </row>
    <row r="29" spans="1:40" s="3" customFormat="1" ht="22.7" customHeight="1" x14ac:dyDescent="0.2">
      <c r="A29" s="117"/>
      <c r="B29" s="353" t="str">
        <f>B_NebenB</f>
        <v>Nebenbeschäftigung</v>
      </c>
      <c r="C29" s="246">
        <f t="shared" si="10"/>
        <v>0</v>
      </c>
      <c r="D29" s="314"/>
      <c r="E29" s="314"/>
      <c r="F29" s="314"/>
      <c r="G29" s="314"/>
      <c r="H29" s="314"/>
      <c r="I29" s="314"/>
      <c r="J29" s="314"/>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14"/>
      <c r="AH29" s="314"/>
      <c r="AI29" s="247">
        <f t="shared" si="11"/>
        <v>0</v>
      </c>
      <c r="AJ29" s="252">
        <f t="shared" si="13"/>
        <v>0</v>
      </c>
      <c r="AK29" s="819"/>
      <c r="AL29" s="56"/>
      <c r="AM29" s="10"/>
      <c r="AN29" s="10"/>
    </row>
    <row r="30" spans="1:40" s="3" customFormat="1" ht="22.7" customHeight="1" x14ac:dyDescent="0.2">
      <c r="A30" s="117"/>
      <c r="B30" s="353" t="str">
        <f>B_DAG</f>
        <v>D A G</v>
      </c>
      <c r="C30" s="246">
        <f t="shared" si="10"/>
        <v>0</v>
      </c>
      <c r="D30" s="314"/>
      <c r="E30" s="314"/>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247">
        <f t="shared" si="11"/>
        <v>0</v>
      </c>
      <c r="AJ30" s="252">
        <f t="shared" si="13"/>
        <v>0</v>
      </c>
      <c r="AK30" s="820"/>
      <c r="AL30" s="56"/>
      <c r="AM30" s="10"/>
      <c r="AN30" s="10"/>
    </row>
    <row r="31" spans="1:40" s="3" customFormat="1" ht="22.7" customHeight="1" x14ac:dyDescent="0.2">
      <c r="A31" s="117"/>
      <c r="B31" s="353" t="str">
        <f>B_Divers</f>
        <v>Diverses</v>
      </c>
      <c r="C31" s="246">
        <f t="shared" si="10"/>
        <v>0</v>
      </c>
      <c r="D31" s="314"/>
      <c r="E31" s="314"/>
      <c r="F31" s="314"/>
      <c r="G31" s="314"/>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247">
        <f t="shared" si="11"/>
        <v>0</v>
      </c>
      <c r="AJ31" s="252">
        <f t="shared" si="12"/>
        <v>0</v>
      </c>
      <c r="AK31" s="815" t="s">
        <v>120</v>
      </c>
      <c r="AL31" s="56"/>
      <c r="AM31" s="10"/>
      <c r="AN31" s="10"/>
    </row>
    <row r="32" spans="1:40" s="3" customFormat="1" ht="22.7" customHeight="1" x14ac:dyDescent="0.2">
      <c r="A32" s="117"/>
      <c r="B32" s="353" t="str">
        <f>B_FamPersErg</f>
        <v>Fam./pers. Ereignisse</v>
      </c>
      <c r="C32" s="246">
        <f t="shared" si="10"/>
        <v>0</v>
      </c>
      <c r="D32" s="31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247">
        <f t="shared" si="11"/>
        <v>0</v>
      </c>
      <c r="AJ32" s="252">
        <f t="shared" si="12"/>
        <v>0</v>
      </c>
      <c r="AK32" s="816"/>
      <c r="AL32" s="56"/>
      <c r="AM32" s="10"/>
      <c r="AN32" s="10"/>
    </row>
    <row r="33" spans="1:40" s="3" customFormat="1" ht="22.7" customHeight="1" x14ac:dyDescent="0.2">
      <c r="A33" s="117"/>
      <c r="B33" s="353" t="str">
        <f>B_FZ1</f>
        <v>freie Zeile 1</v>
      </c>
      <c r="C33" s="246">
        <f t="shared" si="10"/>
        <v>0</v>
      </c>
      <c r="D33" s="314"/>
      <c r="E33" s="314"/>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314"/>
      <c r="AI33" s="247">
        <f t="shared" si="11"/>
        <v>0</v>
      </c>
      <c r="AJ33" s="252">
        <f t="shared" si="12"/>
        <v>0</v>
      </c>
      <c r="AK33" s="816"/>
      <c r="AL33" s="56"/>
      <c r="AM33" s="10"/>
      <c r="AN33" s="10"/>
    </row>
    <row r="34" spans="1:40" s="3" customFormat="1" ht="22.7" customHeight="1" x14ac:dyDescent="0.2">
      <c r="A34" s="117"/>
      <c r="B34" s="353" t="str">
        <f>B_FZ2</f>
        <v>freie Zeile 2</v>
      </c>
      <c r="C34" s="246">
        <f t="shared" si="10"/>
        <v>0</v>
      </c>
      <c r="D34" s="314"/>
      <c r="E34" s="314"/>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4"/>
      <c r="AI34" s="247">
        <f t="shared" si="11"/>
        <v>0</v>
      </c>
      <c r="AJ34" s="252">
        <f t="shared" si="12"/>
        <v>0</v>
      </c>
      <c r="AK34" s="816"/>
      <c r="AL34" s="56"/>
      <c r="AM34" s="10"/>
      <c r="AN34" s="10"/>
    </row>
    <row r="35" spans="1:40" s="3" customFormat="1" ht="22.7" customHeight="1" thickBot="1" x14ac:dyDescent="0.25">
      <c r="A35" s="117"/>
      <c r="B35" s="364" t="str">
        <f>B_WB</f>
        <v>Weiterbildung</v>
      </c>
      <c r="C35" s="365">
        <f t="shared" si="10"/>
        <v>0</v>
      </c>
      <c r="D35" s="366"/>
      <c r="E35" s="366"/>
      <c r="F35" s="366"/>
      <c r="G35" s="366"/>
      <c r="H35" s="366"/>
      <c r="I35" s="366"/>
      <c r="J35" s="366"/>
      <c r="K35" s="366"/>
      <c r="L35" s="366"/>
      <c r="M35" s="366"/>
      <c r="N35" s="366"/>
      <c r="O35" s="366"/>
      <c r="P35" s="366"/>
      <c r="Q35" s="366"/>
      <c r="R35" s="366"/>
      <c r="S35" s="366"/>
      <c r="T35" s="366"/>
      <c r="U35" s="366"/>
      <c r="V35" s="366"/>
      <c r="W35" s="366"/>
      <c r="X35" s="366"/>
      <c r="Y35" s="366"/>
      <c r="Z35" s="366"/>
      <c r="AA35" s="366"/>
      <c r="AB35" s="366"/>
      <c r="AC35" s="366"/>
      <c r="AD35" s="366"/>
      <c r="AE35" s="366"/>
      <c r="AF35" s="366"/>
      <c r="AG35" s="366"/>
      <c r="AH35" s="366"/>
      <c r="AI35" s="367">
        <f t="shared" si="11"/>
        <v>0</v>
      </c>
      <c r="AJ35" s="368">
        <f t="shared" si="12"/>
        <v>0</v>
      </c>
      <c r="AK35" s="817"/>
      <c r="AL35" s="56"/>
      <c r="AM35" s="10"/>
      <c r="AN35" s="10"/>
    </row>
    <row r="36" spans="1:40" s="3" customFormat="1" ht="22.7" hidden="1" customHeight="1" thickBot="1" x14ac:dyDescent="0.25">
      <c r="A36" s="117"/>
      <c r="B36" s="821" t="str">
        <f>B_FEL</f>
        <v>frei einsetzbare Lekt.</v>
      </c>
      <c r="C36" s="822">
        <f t="shared" si="10"/>
        <v>0</v>
      </c>
      <c r="D36" s="120"/>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316"/>
      <c r="AI36" s="319">
        <f>SUM(D36:AH36)</f>
        <v>0</v>
      </c>
      <c r="AJ36" s="3">
        <f>ROUND(C36-AI36,0)</f>
        <v>0</v>
      </c>
      <c r="AK36" s="58"/>
      <c r="AL36" s="56"/>
      <c r="AM36" s="10"/>
      <c r="AN36" s="10"/>
    </row>
    <row r="37" spans="1:40" s="3" customFormat="1" ht="23.25" hidden="1" customHeight="1" x14ac:dyDescent="0.2">
      <c r="A37" s="117"/>
      <c r="B37" s="25"/>
      <c r="C37" s="1"/>
      <c r="D37" s="137">
        <v>1</v>
      </c>
      <c r="E37" s="137">
        <v>2</v>
      </c>
      <c r="F37" s="137">
        <v>3</v>
      </c>
      <c r="G37" s="137">
        <v>4</v>
      </c>
      <c r="H37" s="137">
        <v>5</v>
      </c>
      <c r="I37" s="137">
        <v>6</v>
      </c>
      <c r="J37" s="137">
        <v>7</v>
      </c>
      <c r="K37" s="137">
        <v>8</v>
      </c>
      <c r="L37" s="137">
        <v>9</v>
      </c>
      <c r="M37" s="137">
        <v>10</v>
      </c>
      <c r="N37" s="137">
        <v>11</v>
      </c>
      <c r="O37" s="137">
        <v>12</v>
      </c>
      <c r="P37" s="137">
        <v>13</v>
      </c>
      <c r="Q37" s="137">
        <v>14</v>
      </c>
      <c r="R37" s="137">
        <v>15</v>
      </c>
      <c r="S37" s="137">
        <v>16</v>
      </c>
      <c r="T37" s="137">
        <v>17</v>
      </c>
      <c r="U37" s="137">
        <v>18</v>
      </c>
      <c r="V37" s="137">
        <v>19</v>
      </c>
      <c r="W37" s="137">
        <v>20</v>
      </c>
      <c r="X37" s="137">
        <v>21</v>
      </c>
      <c r="Y37" s="137">
        <v>22</v>
      </c>
      <c r="Z37" s="137">
        <v>23</v>
      </c>
      <c r="AA37" s="137">
        <v>24</v>
      </c>
      <c r="AB37" s="137">
        <v>25</v>
      </c>
      <c r="AC37" s="137">
        <v>26</v>
      </c>
      <c r="AD37" s="137">
        <v>27</v>
      </c>
      <c r="AE37" s="137">
        <v>28</v>
      </c>
      <c r="AF37" s="137">
        <v>29</v>
      </c>
      <c r="AG37" s="137">
        <v>30</v>
      </c>
      <c r="AH37" s="137">
        <v>31</v>
      </c>
      <c r="AI37" s="1"/>
      <c r="AJ37" s="1"/>
      <c r="AK37" s="63"/>
      <c r="AL37" s="56"/>
      <c r="AM37" s="10"/>
      <c r="AN37" s="10"/>
    </row>
    <row r="38" spans="1:40" s="3" customFormat="1" ht="23.25" hidden="1" customHeight="1" x14ac:dyDescent="0.2">
      <c r="A38" s="117"/>
      <c r="B38" s="36"/>
      <c r="C38" s="69"/>
      <c r="D38" s="71">
        <f t="shared" ref="D38:AH38" si="14">IF(D3="",4,VLOOKUP(D3,VSA_Kalender,18))</f>
        <v>1</v>
      </c>
      <c r="E38" s="71">
        <f t="shared" si="14"/>
        <v>0</v>
      </c>
      <c r="F38" s="71">
        <f t="shared" si="14"/>
        <v>0</v>
      </c>
      <c r="G38" s="71">
        <f t="shared" si="14"/>
        <v>1</v>
      </c>
      <c r="H38" s="71">
        <f t="shared" si="14"/>
        <v>1</v>
      </c>
      <c r="I38" s="71">
        <f t="shared" si="14"/>
        <v>0</v>
      </c>
      <c r="J38" s="71">
        <f t="shared" si="14"/>
        <v>0</v>
      </c>
      <c r="K38" s="71">
        <f t="shared" si="14"/>
        <v>0</v>
      </c>
      <c r="L38" s="71">
        <f t="shared" si="14"/>
        <v>1</v>
      </c>
      <c r="M38" s="71">
        <f t="shared" si="14"/>
        <v>0</v>
      </c>
      <c r="N38" s="71">
        <f t="shared" si="14"/>
        <v>1</v>
      </c>
      <c r="O38" s="71">
        <f t="shared" si="14"/>
        <v>1</v>
      </c>
      <c r="P38" s="71">
        <f t="shared" si="14"/>
        <v>0</v>
      </c>
      <c r="Q38" s="71">
        <f t="shared" si="14"/>
        <v>0</v>
      </c>
      <c r="R38" s="71">
        <f t="shared" si="14"/>
        <v>0</v>
      </c>
      <c r="S38" s="71">
        <f t="shared" si="14"/>
        <v>0</v>
      </c>
      <c r="T38" s="71">
        <f t="shared" si="14"/>
        <v>0</v>
      </c>
      <c r="U38" s="71">
        <f t="shared" si="14"/>
        <v>1</v>
      </c>
      <c r="V38" s="71">
        <f t="shared" si="14"/>
        <v>1</v>
      </c>
      <c r="W38" s="71">
        <f t="shared" si="14"/>
        <v>1</v>
      </c>
      <c r="X38" s="71">
        <f t="shared" si="14"/>
        <v>0</v>
      </c>
      <c r="Y38" s="71">
        <f t="shared" si="14"/>
        <v>0</v>
      </c>
      <c r="Z38" s="71">
        <f t="shared" si="14"/>
        <v>0</v>
      </c>
      <c r="AA38" s="71">
        <f t="shared" si="14"/>
        <v>0</v>
      </c>
      <c r="AB38" s="71">
        <f t="shared" si="14"/>
        <v>1</v>
      </c>
      <c r="AC38" s="71">
        <f t="shared" si="14"/>
        <v>1</v>
      </c>
      <c r="AD38" s="71">
        <f t="shared" si="14"/>
        <v>0</v>
      </c>
      <c r="AE38" s="71">
        <f t="shared" si="14"/>
        <v>0</v>
      </c>
      <c r="AF38" s="71">
        <f t="shared" si="14"/>
        <v>0</v>
      </c>
      <c r="AG38" s="71">
        <f t="shared" si="14"/>
        <v>0</v>
      </c>
      <c r="AH38" s="71">
        <f t="shared" si="14"/>
        <v>0</v>
      </c>
      <c r="AI38" s="36"/>
      <c r="AJ38" s="36"/>
      <c r="AK38" s="62"/>
      <c r="AL38" s="56"/>
      <c r="AM38" s="10"/>
      <c r="AN38" s="10"/>
    </row>
    <row r="39" spans="1:40" s="3" customFormat="1" ht="23.25" customHeight="1" x14ac:dyDescent="0.2">
      <c r="A39" s="117"/>
      <c r="B39" s="5"/>
      <c r="C39" s="1"/>
      <c r="D39" s="106" t="str">
        <f>IF(AND((D13 - D15)+SUM(D20,D22:D34)&gt;0.00001,SUM(D20,D22:D34)&gt;0),"I","")</f>
        <v/>
      </c>
      <c r="E39" s="106" t="str">
        <f t="shared" ref="E39:AH39" si="15">IF(AND((E13 - E15)+SUM(E20,E22:E34)&gt;0.00001,SUM(E20,E22:E34)&gt;0),"I","")</f>
        <v/>
      </c>
      <c r="F39" s="106" t="str">
        <f t="shared" si="15"/>
        <v/>
      </c>
      <c r="G39" s="106" t="str">
        <f t="shared" si="15"/>
        <v/>
      </c>
      <c r="H39" s="106" t="str">
        <f t="shared" si="15"/>
        <v/>
      </c>
      <c r="I39" s="106" t="str">
        <f t="shared" si="15"/>
        <v/>
      </c>
      <c r="J39" s="106" t="str">
        <f t="shared" si="15"/>
        <v/>
      </c>
      <c r="K39" s="106" t="str">
        <f t="shared" si="15"/>
        <v/>
      </c>
      <c r="L39" s="106" t="str">
        <f t="shared" si="15"/>
        <v/>
      </c>
      <c r="M39" s="106" t="str">
        <f t="shared" si="15"/>
        <v/>
      </c>
      <c r="N39" s="106" t="str">
        <f t="shared" si="15"/>
        <v/>
      </c>
      <c r="O39" s="106" t="str">
        <f t="shared" si="15"/>
        <v/>
      </c>
      <c r="P39" s="106" t="str">
        <f t="shared" si="15"/>
        <v/>
      </c>
      <c r="Q39" s="106" t="str">
        <f t="shared" si="15"/>
        <v/>
      </c>
      <c r="R39" s="106" t="str">
        <f t="shared" si="15"/>
        <v/>
      </c>
      <c r="S39" s="106" t="str">
        <f t="shared" si="15"/>
        <v/>
      </c>
      <c r="T39" s="106" t="str">
        <f t="shared" si="15"/>
        <v/>
      </c>
      <c r="U39" s="106" t="str">
        <f t="shared" si="15"/>
        <v/>
      </c>
      <c r="V39" s="106" t="str">
        <f t="shared" si="15"/>
        <v/>
      </c>
      <c r="W39" s="106" t="str">
        <f t="shared" si="15"/>
        <v/>
      </c>
      <c r="X39" s="106" t="str">
        <f t="shared" si="15"/>
        <v/>
      </c>
      <c r="Y39" s="106" t="str">
        <f t="shared" si="15"/>
        <v/>
      </c>
      <c r="Z39" s="106" t="str">
        <f t="shared" si="15"/>
        <v/>
      </c>
      <c r="AA39" s="106" t="str">
        <f t="shared" si="15"/>
        <v/>
      </c>
      <c r="AB39" s="106" t="str">
        <f t="shared" si="15"/>
        <v/>
      </c>
      <c r="AC39" s="106" t="str">
        <f t="shared" si="15"/>
        <v/>
      </c>
      <c r="AD39" s="106" t="str">
        <f t="shared" si="15"/>
        <v/>
      </c>
      <c r="AE39" s="106" t="str">
        <f t="shared" si="15"/>
        <v/>
      </c>
      <c r="AF39" s="106" t="str">
        <f t="shared" si="15"/>
        <v/>
      </c>
      <c r="AG39" s="106" t="str">
        <f t="shared" si="15"/>
        <v/>
      </c>
      <c r="AH39" s="106" t="str">
        <f t="shared" si="15"/>
        <v/>
      </c>
      <c r="AI39" s="1"/>
      <c r="AJ39" s="11"/>
      <c r="AK39" s="63"/>
      <c r="AL39" s="56"/>
      <c r="AM39" s="10"/>
      <c r="AN39"/>
    </row>
    <row r="40" spans="1:40" s="39" customFormat="1" ht="23.25" customHeight="1" x14ac:dyDescent="0.2">
      <c r="A40" s="36"/>
      <c r="B40" s="2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63"/>
      <c r="AL40" s="38"/>
      <c r="AM40" s="38"/>
      <c r="AN40" s="37"/>
    </row>
    <row r="41" spans="1:40" customFormat="1" ht="30.75" customHeight="1" x14ac:dyDescent="0.2">
      <c r="A41" s="1"/>
      <c r="B41" s="28" t="s">
        <v>67</v>
      </c>
      <c r="C41" s="1"/>
      <c r="D41" s="1"/>
      <c r="E41" s="1"/>
      <c r="F41" s="1"/>
      <c r="G41" s="1"/>
      <c r="H41" s="1"/>
      <c r="I41" s="1"/>
      <c r="M41" s="1"/>
      <c r="N41" s="1"/>
      <c r="O41" s="1"/>
      <c r="P41" s="1"/>
      <c r="Q41" s="1"/>
      <c r="R41" s="1"/>
      <c r="S41" s="1"/>
      <c r="T41" s="1"/>
      <c r="U41" s="1"/>
      <c r="V41" s="1"/>
      <c r="W41" s="1"/>
      <c r="X41" s="1"/>
      <c r="Y41" s="1"/>
      <c r="Z41" s="1"/>
      <c r="AA41" s="1"/>
      <c r="AB41" s="1"/>
      <c r="AC41" s="1"/>
      <c r="AD41" s="1"/>
      <c r="AE41" s="1"/>
      <c r="AF41" s="1"/>
      <c r="AG41" s="1"/>
      <c r="AH41" s="1"/>
      <c r="AI41" s="1"/>
      <c r="AJ41" s="1"/>
      <c r="AK41" s="63"/>
      <c r="AM41" s="10"/>
    </row>
    <row r="42" spans="1:40" ht="30.75" customHeight="1" x14ac:dyDescent="0.25">
      <c r="B42" s="29" t="s">
        <v>14</v>
      </c>
      <c r="C42" s="16"/>
      <c r="D42"/>
      <c r="E42"/>
      <c r="F42"/>
      <c r="G42"/>
      <c r="H42"/>
      <c r="I42"/>
      <c r="J42"/>
      <c r="K42"/>
      <c r="L42"/>
      <c r="M42"/>
      <c r="N42"/>
      <c r="O42"/>
      <c r="P42"/>
      <c r="Q42"/>
      <c r="R42"/>
      <c r="S42"/>
      <c r="T42" s="30" t="s">
        <v>15</v>
      </c>
      <c r="U42"/>
      <c r="V42"/>
      <c r="W42"/>
      <c r="X42"/>
      <c r="Y42"/>
      <c r="Z42"/>
      <c r="AA42"/>
      <c r="AB42"/>
      <c r="AC42"/>
      <c r="AD42"/>
      <c r="AE42" s="30" t="s">
        <v>16</v>
      </c>
      <c r="AF42"/>
      <c r="AG42" s="7"/>
      <c r="AH42" s="6"/>
      <c r="AI42"/>
      <c r="AJ42"/>
      <c r="AK42" s="63"/>
      <c r="AL42"/>
      <c r="AM42"/>
      <c r="AN42"/>
    </row>
    <row r="43" spans="1:40" ht="28.5" customHeight="1" x14ac:dyDescent="0.2">
      <c r="AL43"/>
      <c r="AM43"/>
      <c r="AN43"/>
    </row>
    <row r="44" spans="1:40" customFormat="1" ht="28.5" customHeight="1" x14ac:dyDescent="0.2">
      <c r="A44" s="1"/>
    </row>
    <row r="45" spans="1:40" ht="15" x14ac:dyDescent="0.2">
      <c r="B45" s="26"/>
      <c r="H45" s="23"/>
      <c r="J45"/>
      <c r="K45"/>
      <c r="L45"/>
      <c r="AK45" s="63"/>
    </row>
    <row r="46" spans="1:40" ht="15" x14ac:dyDescent="0.2">
      <c r="B46" s="26"/>
      <c r="J46"/>
      <c r="K46"/>
      <c r="L46"/>
      <c r="AK46" s="63"/>
    </row>
    <row r="47" spans="1:40" ht="15" x14ac:dyDescent="0.2">
      <c r="A47" s="66"/>
      <c r="B47" s="20"/>
      <c r="R47" s="12"/>
      <c r="S47"/>
      <c r="AK47" s="63"/>
    </row>
    <row r="48" spans="1:40" ht="15" x14ac:dyDescent="0.2">
      <c r="A48" s="67"/>
      <c r="AK48" s="63"/>
    </row>
    <row r="49" spans="1:37" ht="15" x14ac:dyDescent="0.2">
      <c r="A49" s="67"/>
      <c r="AK49" s="63"/>
    </row>
    <row r="50" spans="1:37" ht="15" x14ac:dyDescent="0.2">
      <c r="A50" s="68"/>
      <c r="AK50" s="63"/>
    </row>
    <row r="51" spans="1:37" x14ac:dyDescent="0.2">
      <c r="A51" s="32"/>
      <c r="B51" s="3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64"/>
    </row>
    <row r="52" spans="1:37" x14ac:dyDescent="0.2">
      <c r="A52" s="32"/>
      <c r="B52" s="3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64"/>
    </row>
    <row r="53" spans="1:37" x14ac:dyDescent="0.2">
      <c r="A53" s="32"/>
      <c r="B53" s="3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64"/>
    </row>
    <row r="54" spans="1:37" x14ac:dyDescent="0.2">
      <c r="A54" s="34"/>
      <c r="B54" s="3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64"/>
    </row>
    <row r="55" spans="1:37" x14ac:dyDescent="0.2">
      <c r="A55" s="13"/>
      <c r="B55" s="3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64"/>
    </row>
    <row r="56" spans="1:37" x14ac:dyDescent="0.2">
      <c r="A56" s="13"/>
      <c r="B56" s="3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64"/>
    </row>
    <row r="57" spans="1:37" x14ac:dyDescent="0.2">
      <c r="A57" s="13"/>
      <c r="B57" s="3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64"/>
    </row>
    <row r="58" spans="1:37" x14ac:dyDescent="0.2">
      <c r="A58" s="13"/>
      <c r="B58" s="3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64"/>
    </row>
    <row r="59" spans="1:37" x14ac:dyDescent="0.2">
      <c r="A59" s="13"/>
      <c r="B59" s="3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64"/>
    </row>
    <row r="60" spans="1:37" x14ac:dyDescent="0.2">
      <c r="A60" s="13"/>
      <c r="B60" s="3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64"/>
    </row>
    <row r="61" spans="1:37" x14ac:dyDescent="0.2">
      <c r="A61" s="13"/>
      <c r="B61" s="3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64"/>
    </row>
    <row r="62" spans="1:37" x14ac:dyDescent="0.2">
      <c r="AK62" s="63"/>
    </row>
    <row r="63" spans="1:37" x14ac:dyDescent="0.2">
      <c r="AK63" s="63"/>
    </row>
    <row r="64" spans="1:37" x14ac:dyDescent="0.2">
      <c r="AK64" s="63"/>
    </row>
    <row r="65" spans="37:37" x14ac:dyDescent="0.2">
      <c r="AK65" s="63"/>
    </row>
    <row r="66" spans="37:37" x14ac:dyDescent="0.2">
      <c r="AK66" s="63"/>
    </row>
    <row r="67" spans="37:37" x14ac:dyDescent="0.2">
      <c r="AK67" s="63"/>
    </row>
    <row r="68" spans="37:37" x14ac:dyDescent="0.2">
      <c r="AK68" s="63"/>
    </row>
    <row r="69" spans="37:37" x14ac:dyDescent="0.2">
      <c r="AK69" s="63"/>
    </row>
    <row r="70" spans="37:37" x14ac:dyDescent="0.2">
      <c r="AK70" s="63"/>
    </row>
    <row r="71" spans="37:37" x14ac:dyDescent="0.2">
      <c r="AK71" s="63"/>
    </row>
    <row r="72" spans="37:37" x14ac:dyDescent="0.2">
      <c r="AK72" s="63"/>
    </row>
    <row r="73" spans="37:37" x14ac:dyDescent="0.2">
      <c r="AK73" s="63"/>
    </row>
    <row r="74" spans="37:37" x14ac:dyDescent="0.2">
      <c r="AK74" s="63"/>
    </row>
    <row r="75" spans="37:37" x14ac:dyDescent="0.2">
      <c r="AK75" s="63"/>
    </row>
    <row r="76" spans="37:37" x14ac:dyDescent="0.2">
      <c r="AK76" s="63"/>
    </row>
    <row r="77" spans="37:37" x14ac:dyDescent="0.2">
      <c r="AK77" s="63"/>
    </row>
    <row r="78" spans="37:37" x14ac:dyDescent="0.2">
      <c r="AK78" s="63"/>
    </row>
    <row r="79" spans="37:37" x14ac:dyDescent="0.2">
      <c r="AK79" s="63"/>
    </row>
    <row r="80" spans="37:37" x14ac:dyDescent="0.2">
      <c r="AK80" s="63"/>
    </row>
    <row r="81" spans="1:37" hidden="1" x14ac:dyDescent="0.2">
      <c r="AK81" s="63"/>
    </row>
    <row r="82" spans="1:37" customFormat="1" hidden="1" x14ac:dyDescent="0.2">
      <c r="A82" s="130"/>
      <c r="B82" s="5"/>
      <c r="C82" s="5" t="s">
        <v>365</v>
      </c>
      <c r="D82" s="582">
        <f t="shared" ref="D82:AH82" si="16">IF(D4="",0,ABS(VLOOKUP(D3,VSA_Kalender,13,FALSE)&gt;0))</f>
        <v>1</v>
      </c>
      <c r="E82" s="582">
        <f t="shared" si="16"/>
        <v>1</v>
      </c>
      <c r="F82" s="582">
        <f t="shared" si="16"/>
        <v>1</v>
      </c>
      <c r="G82" s="582">
        <f t="shared" si="16"/>
        <v>1</v>
      </c>
      <c r="H82" s="582">
        <f t="shared" si="16"/>
        <v>1</v>
      </c>
      <c r="I82" s="582">
        <f t="shared" si="16"/>
        <v>1</v>
      </c>
      <c r="J82" s="582">
        <f t="shared" si="16"/>
        <v>1</v>
      </c>
      <c r="K82" s="582">
        <f t="shared" si="16"/>
        <v>1</v>
      </c>
      <c r="L82" s="582">
        <f t="shared" si="16"/>
        <v>1</v>
      </c>
      <c r="M82" s="582">
        <f t="shared" si="16"/>
        <v>1</v>
      </c>
      <c r="N82" s="582">
        <f t="shared" si="16"/>
        <v>1</v>
      </c>
      <c r="O82" s="582">
        <f t="shared" si="16"/>
        <v>1</v>
      </c>
      <c r="P82" s="582">
        <f t="shared" si="16"/>
        <v>1</v>
      </c>
      <c r="Q82" s="582">
        <f t="shared" si="16"/>
        <v>1</v>
      </c>
      <c r="R82" s="582">
        <f t="shared" si="16"/>
        <v>1</v>
      </c>
      <c r="S82" s="582">
        <f t="shared" si="16"/>
        <v>1</v>
      </c>
      <c r="T82" s="582">
        <f t="shared" si="16"/>
        <v>1</v>
      </c>
      <c r="U82" s="582">
        <f t="shared" si="16"/>
        <v>1</v>
      </c>
      <c r="V82" s="582">
        <f t="shared" si="16"/>
        <v>1</v>
      </c>
      <c r="W82" s="582">
        <f t="shared" si="16"/>
        <v>1</v>
      </c>
      <c r="X82" s="582">
        <f t="shared" si="16"/>
        <v>1</v>
      </c>
      <c r="Y82" s="582">
        <f t="shared" si="16"/>
        <v>1</v>
      </c>
      <c r="Z82" s="582">
        <f t="shared" si="16"/>
        <v>1</v>
      </c>
      <c r="AA82" s="582">
        <f t="shared" si="16"/>
        <v>1</v>
      </c>
      <c r="AB82" s="582">
        <f t="shared" si="16"/>
        <v>1</v>
      </c>
      <c r="AC82" s="582">
        <f t="shared" si="16"/>
        <v>1</v>
      </c>
      <c r="AD82" s="582">
        <f t="shared" si="16"/>
        <v>1</v>
      </c>
      <c r="AE82" s="582">
        <f t="shared" si="16"/>
        <v>1</v>
      </c>
      <c r="AF82" s="582">
        <f t="shared" si="16"/>
        <v>1</v>
      </c>
      <c r="AG82" s="582">
        <f t="shared" si="16"/>
        <v>1</v>
      </c>
      <c r="AH82" s="582">
        <f t="shared" si="16"/>
        <v>1</v>
      </c>
      <c r="AI82" s="1"/>
      <c r="AJ82" s="1"/>
      <c r="AK82" s="63"/>
    </row>
    <row r="83" spans="1:37" hidden="1" x14ac:dyDescent="0.2">
      <c r="C83" s="488" t="s">
        <v>366</v>
      </c>
      <c r="AK83" s="63"/>
    </row>
    <row r="84" spans="1:37" customFormat="1" hidden="1" x14ac:dyDescent="0.2">
      <c r="A84" s="130"/>
      <c r="B84" s="5"/>
      <c r="C84" s="740" t="s">
        <v>393</v>
      </c>
      <c r="D84" s="741">
        <f t="shared" ref="D84:AH84" si="17">IFERROR(VLOOKUP(D3,VSA_Kalender,21,FALSE),0)</f>
        <v>1</v>
      </c>
      <c r="E84" s="741">
        <f t="shared" si="17"/>
        <v>1</v>
      </c>
      <c r="F84" s="741">
        <f t="shared" si="17"/>
        <v>1</v>
      </c>
      <c r="G84" s="741">
        <f t="shared" si="17"/>
        <v>1</v>
      </c>
      <c r="H84" s="741">
        <f t="shared" si="17"/>
        <v>1</v>
      </c>
      <c r="I84" s="741">
        <f t="shared" si="17"/>
        <v>1</v>
      </c>
      <c r="J84" s="741">
        <f t="shared" si="17"/>
        <v>1</v>
      </c>
      <c r="K84" s="741">
        <f t="shared" si="17"/>
        <v>1</v>
      </c>
      <c r="L84" s="741">
        <f t="shared" si="17"/>
        <v>1</v>
      </c>
      <c r="M84" s="741">
        <f t="shared" si="17"/>
        <v>1</v>
      </c>
      <c r="N84" s="741">
        <f t="shared" si="17"/>
        <v>1</v>
      </c>
      <c r="O84" s="741">
        <f t="shared" si="17"/>
        <v>1</v>
      </c>
      <c r="P84" s="741">
        <f t="shared" si="17"/>
        <v>1</v>
      </c>
      <c r="Q84" s="741">
        <f t="shared" si="17"/>
        <v>1</v>
      </c>
      <c r="R84" s="741">
        <f t="shared" si="17"/>
        <v>1</v>
      </c>
      <c r="S84" s="741">
        <f t="shared" si="17"/>
        <v>1</v>
      </c>
      <c r="T84" s="741">
        <f t="shared" si="17"/>
        <v>1</v>
      </c>
      <c r="U84" s="741">
        <f t="shared" si="17"/>
        <v>1</v>
      </c>
      <c r="V84" s="741">
        <f t="shared" si="17"/>
        <v>1</v>
      </c>
      <c r="W84" s="741">
        <f t="shared" si="17"/>
        <v>1</v>
      </c>
      <c r="X84" s="741">
        <f t="shared" si="17"/>
        <v>1</v>
      </c>
      <c r="Y84" s="741">
        <f t="shared" si="17"/>
        <v>1</v>
      </c>
      <c r="Z84" s="741">
        <f t="shared" si="17"/>
        <v>1</v>
      </c>
      <c r="AA84" s="741">
        <f t="shared" si="17"/>
        <v>1</v>
      </c>
      <c r="AB84" s="741">
        <f t="shared" si="17"/>
        <v>1</v>
      </c>
      <c r="AC84" s="741">
        <f t="shared" si="17"/>
        <v>1</v>
      </c>
      <c r="AD84" s="741">
        <f t="shared" si="17"/>
        <v>1</v>
      </c>
      <c r="AE84" s="741">
        <f t="shared" si="17"/>
        <v>1</v>
      </c>
      <c r="AF84" s="741">
        <f t="shared" si="17"/>
        <v>1</v>
      </c>
      <c r="AG84" s="741">
        <f t="shared" si="17"/>
        <v>1</v>
      </c>
      <c r="AH84" s="741">
        <f t="shared" si="17"/>
        <v>1</v>
      </c>
      <c r="AI84" s="1"/>
      <c r="AJ84" s="1"/>
      <c r="AK84" s="63"/>
    </row>
    <row r="85" spans="1:37" hidden="1" x14ac:dyDescent="0.2">
      <c r="B85" s="446"/>
      <c r="C85" s="447" t="s">
        <v>307</v>
      </c>
      <c r="D85" s="448">
        <f t="shared" ref="D85:AH85" si="18">D4</f>
        <v>1</v>
      </c>
      <c r="E85" s="449">
        <f t="shared" si="18"/>
        <v>2</v>
      </c>
      <c r="F85" s="449">
        <f t="shared" si="18"/>
        <v>3</v>
      </c>
      <c r="G85" s="449">
        <f t="shared" si="18"/>
        <v>4</v>
      </c>
      <c r="H85" s="449">
        <f t="shared" si="18"/>
        <v>5</v>
      </c>
      <c r="I85" s="449">
        <f t="shared" si="18"/>
        <v>6</v>
      </c>
      <c r="J85" s="449">
        <f t="shared" si="18"/>
        <v>7</v>
      </c>
      <c r="K85" s="449">
        <f t="shared" si="18"/>
        <v>8</v>
      </c>
      <c r="L85" s="449">
        <f t="shared" si="18"/>
        <v>9</v>
      </c>
      <c r="M85" s="449">
        <f t="shared" si="18"/>
        <v>10</v>
      </c>
      <c r="N85" s="449">
        <f t="shared" si="18"/>
        <v>11</v>
      </c>
      <c r="O85" s="449">
        <f t="shared" si="18"/>
        <v>12</v>
      </c>
      <c r="P85" s="449">
        <f t="shared" si="18"/>
        <v>13</v>
      </c>
      <c r="Q85" s="449">
        <f t="shared" si="18"/>
        <v>14</v>
      </c>
      <c r="R85" s="449">
        <f t="shared" si="18"/>
        <v>15</v>
      </c>
      <c r="S85" s="449">
        <f t="shared" si="18"/>
        <v>16</v>
      </c>
      <c r="T85" s="449">
        <f t="shared" si="18"/>
        <v>17</v>
      </c>
      <c r="U85" s="449">
        <f t="shared" si="18"/>
        <v>18</v>
      </c>
      <c r="V85" s="449">
        <f t="shared" si="18"/>
        <v>19</v>
      </c>
      <c r="W85" s="449">
        <f t="shared" si="18"/>
        <v>20</v>
      </c>
      <c r="X85" s="449">
        <f t="shared" si="18"/>
        <v>21</v>
      </c>
      <c r="Y85" s="449">
        <f t="shared" si="18"/>
        <v>22</v>
      </c>
      <c r="Z85" s="449">
        <f t="shared" si="18"/>
        <v>23</v>
      </c>
      <c r="AA85" s="449">
        <f t="shared" si="18"/>
        <v>24</v>
      </c>
      <c r="AB85" s="449">
        <f t="shared" si="18"/>
        <v>25</v>
      </c>
      <c r="AC85" s="449">
        <f t="shared" si="18"/>
        <v>26</v>
      </c>
      <c r="AD85" s="449">
        <f t="shared" si="18"/>
        <v>27</v>
      </c>
      <c r="AE85" s="449">
        <f t="shared" si="18"/>
        <v>28</v>
      </c>
      <c r="AF85" s="449">
        <f t="shared" si="18"/>
        <v>29</v>
      </c>
      <c r="AG85" s="449">
        <f t="shared" si="18"/>
        <v>30</v>
      </c>
      <c r="AH85" s="450">
        <f t="shared" si="18"/>
        <v>31</v>
      </c>
      <c r="AK85" s="63"/>
    </row>
    <row r="86" spans="1:37" customFormat="1" hidden="1" x14ac:dyDescent="0.2">
      <c r="A86" s="130"/>
      <c r="B86" s="446"/>
      <c r="C86" s="447" t="s">
        <v>383</v>
      </c>
      <c r="D86" s="451">
        <f>IFERROR(ABS(WEEKDAY(D3,2)&lt;6),0)</f>
        <v>1</v>
      </c>
      <c r="E86" s="452">
        <f t="shared" ref="E86:AH86" si="19">IFERROR(ABS(WEEKDAY(E3,2)&lt;6),0)</f>
        <v>1</v>
      </c>
      <c r="F86" s="452">
        <f t="shared" si="19"/>
        <v>1</v>
      </c>
      <c r="G86" s="452">
        <f t="shared" si="19"/>
        <v>0</v>
      </c>
      <c r="H86" s="452">
        <f t="shared" si="19"/>
        <v>0</v>
      </c>
      <c r="I86" s="452">
        <f t="shared" si="19"/>
        <v>1</v>
      </c>
      <c r="J86" s="452">
        <f t="shared" si="19"/>
        <v>1</v>
      </c>
      <c r="K86" s="452">
        <f t="shared" si="19"/>
        <v>1</v>
      </c>
      <c r="L86" s="452">
        <f t="shared" si="19"/>
        <v>1</v>
      </c>
      <c r="M86" s="452">
        <f t="shared" si="19"/>
        <v>1</v>
      </c>
      <c r="N86" s="452">
        <f t="shared" si="19"/>
        <v>0</v>
      </c>
      <c r="O86" s="452">
        <f t="shared" si="19"/>
        <v>0</v>
      </c>
      <c r="P86" s="452">
        <f t="shared" si="19"/>
        <v>1</v>
      </c>
      <c r="Q86" s="452">
        <f t="shared" si="19"/>
        <v>1</v>
      </c>
      <c r="R86" s="452">
        <f t="shared" si="19"/>
        <v>1</v>
      </c>
      <c r="S86" s="452">
        <f t="shared" si="19"/>
        <v>1</v>
      </c>
      <c r="T86" s="452">
        <f t="shared" si="19"/>
        <v>1</v>
      </c>
      <c r="U86" s="452">
        <f t="shared" si="19"/>
        <v>0</v>
      </c>
      <c r="V86" s="452">
        <f t="shared" si="19"/>
        <v>0</v>
      </c>
      <c r="W86" s="452">
        <f t="shared" si="19"/>
        <v>1</v>
      </c>
      <c r="X86" s="452">
        <f t="shared" si="19"/>
        <v>1</v>
      </c>
      <c r="Y86" s="452">
        <f t="shared" si="19"/>
        <v>1</v>
      </c>
      <c r="Z86" s="452">
        <f t="shared" si="19"/>
        <v>1</v>
      </c>
      <c r="AA86" s="452">
        <f t="shared" si="19"/>
        <v>1</v>
      </c>
      <c r="AB86" s="452">
        <f t="shared" si="19"/>
        <v>0</v>
      </c>
      <c r="AC86" s="452">
        <f t="shared" si="19"/>
        <v>0</v>
      </c>
      <c r="AD86" s="452">
        <f t="shared" si="19"/>
        <v>1</v>
      </c>
      <c r="AE86" s="452">
        <f t="shared" si="19"/>
        <v>1</v>
      </c>
      <c r="AF86" s="452">
        <f t="shared" si="19"/>
        <v>1</v>
      </c>
      <c r="AG86" s="452">
        <f t="shared" si="19"/>
        <v>1</v>
      </c>
      <c r="AH86" s="453">
        <f t="shared" si="19"/>
        <v>1</v>
      </c>
      <c r="AI86" s="1"/>
      <c r="AJ86" s="1"/>
      <c r="AK86" s="63"/>
    </row>
    <row r="87" spans="1:37" hidden="1" x14ac:dyDescent="0.2">
      <c r="B87" s="454"/>
      <c r="C87" s="455" t="s">
        <v>308</v>
      </c>
      <c r="D87" s="456">
        <f>MAX(D100:D107,D98,D134)</f>
        <v>0</v>
      </c>
      <c r="E87" s="456">
        <f t="shared" ref="E87:AH87" si="20">MAX(E100:E107,E98,E134)</f>
        <v>0</v>
      </c>
      <c r="F87" s="456">
        <f t="shared" si="20"/>
        <v>0</v>
      </c>
      <c r="G87" s="456">
        <f t="shared" si="20"/>
        <v>0</v>
      </c>
      <c r="H87" s="456">
        <f t="shared" si="20"/>
        <v>0</v>
      </c>
      <c r="I87" s="456">
        <f t="shared" si="20"/>
        <v>0</v>
      </c>
      <c r="J87" s="456">
        <f t="shared" si="20"/>
        <v>0</v>
      </c>
      <c r="K87" s="456">
        <f t="shared" si="20"/>
        <v>0</v>
      </c>
      <c r="L87" s="456">
        <f t="shared" si="20"/>
        <v>0</v>
      </c>
      <c r="M87" s="456">
        <f t="shared" si="20"/>
        <v>0</v>
      </c>
      <c r="N87" s="456">
        <f t="shared" si="20"/>
        <v>0</v>
      </c>
      <c r="O87" s="456">
        <f t="shared" si="20"/>
        <v>0</v>
      </c>
      <c r="P87" s="456">
        <f t="shared" si="20"/>
        <v>0</v>
      </c>
      <c r="Q87" s="456">
        <f t="shared" si="20"/>
        <v>0</v>
      </c>
      <c r="R87" s="456">
        <f t="shared" si="20"/>
        <v>0</v>
      </c>
      <c r="S87" s="456">
        <f t="shared" si="20"/>
        <v>0</v>
      </c>
      <c r="T87" s="456">
        <f t="shared" si="20"/>
        <v>0</v>
      </c>
      <c r="U87" s="456">
        <f t="shared" si="20"/>
        <v>0</v>
      </c>
      <c r="V87" s="456">
        <f t="shared" si="20"/>
        <v>0</v>
      </c>
      <c r="W87" s="456">
        <f t="shared" si="20"/>
        <v>0</v>
      </c>
      <c r="X87" s="456">
        <f t="shared" si="20"/>
        <v>0</v>
      </c>
      <c r="Y87" s="456">
        <f t="shared" si="20"/>
        <v>0</v>
      </c>
      <c r="Z87" s="456">
        <f t="shared" si="20"/>
        <v>0</v>
      </c>
      <c r="AA87" s="456">
        <f t="shared" si="20"/>
        <v>0</v>
      </c>
      <c r="AB87" s="456">
        <f t="shared" si="20"/>
        <v>0</v>
      </c>
      <c r="AC87" s="456">
        <f t="shared" si="20"/>
        <v>0</v>
      </c>
      <c r="AD87" s="456">
        <f t="shared" si="20"/>
        <v>0</v>
      </c>
      <c r="AE87" s="456">
        <f t="shared" si="20"/>
        <v>0</v>
      </c>
      <c r="AF87" s="456">
        <f t="shared" si="20"/>
        <v>0</v>
      </c>
      <c r="AG87" s="456">
        <f t="shared" si="20"/>
        <v>0</v>
      </c>
      <c r="AH87" s="456">
        <f t="shared" si="20"/>
        <v>0</v>
      </c>
      <c r="AK87" s="63"/>
    </row>
    <row r="88" spans="1:37" hidden="1" x14ac:dyDescent="0.2">
      <c r="B88" s="446"/>
      <c r="C88" s="447" t="s">
        <v>309</v>
      </c>
      <c r="D88" s="448">
        <f>IF(D87=0,1,0)</f>
        <v>1</v>
      </c>
      <c r="E88" s="449">
        <f t="shared" ref="E88:AH88" si="21">IF(E87=0,1,0)</f>
        <v>1</v>
      </c>
      <c r="F88" s="449">
        <f t="shared" si="21"/>
        <v>1</v>
      </c>
      <c r="G88" s="449">
        <f t="shared" si="21"/>
        <v>1</v>
      </c>
      <c r="H88" s="449">
        <f t="shared" si="21"/>
        <v>1</v>
      </c>
      <c r="I88" s="449">
        <f t="shared" si="21"/>
        <v>1</v>
      </c>
      <c r="J88" s="449">
        <f t="shared" si="21"/>
        <v>1</v>
      </c>
      <c r="K88" s="449">
        <f t="shared" si="21"/>
        <v>1</v>
      </c>
      <c r="L88" s="449">
        <f t="shared" si="21"/>
        <v>1</v>
      </c>
      <c r="M88" s="449">
        <f t="shared" si="21"/>
        <v>1</v>
      </c>
      <c r="N88" s="449">
        <f t="shared" si="21"/>
        <v>1</v>
      </c>
      <c r="O88" s="449">
        <f t="shared" si="21"/>
        <v>1</v>
      </c>
      <c r="P88" s="449">
        <f t="shared" si="21"/>
        <v>1</v>
      </c>
      <c r="Q88" s="449">
        <f t="shared" si="21"/>
        <v>1</v>
      </c>
      <c r="R88" s="449">
        <f t="shared" si="21"/>
        <v>1</v>
      </c>
      <c r="S88" s="449">
        <f t="shared" si="21"/>
        <v>1</v>
      </c>
      <c r="T88" s="449">
        <f t="shared" si="21"/>
        <v>1</v>
      </c>
      <c r="U88" s="449">
        <f t="shared" si="21"/>
        <v>1</v>
      </c>
      <c r="V88" s="449">
        <f t="shared" si="21"/>
        <v>1</v>
      </c>
      <c r="W88" s="449">
        <f t="shared" si="21"/>
        <v>1</v>
      </c>
      <c r="X88" s="449">
        <f t="shared" si="21"/>
        <v>1</v>
      </c>
      <c r="Y88" s="449">
        <f t="shared" si="21"/>
        <v>1</v>
      </c>
      <c r="Z88" s="449">
        <f t="shared" si="21"/>
        <v>1</v>
      </c>
      <c r="AA88" s="449">
        <f t="shared" si="21"/>
        <v>1</v>
      </c>
      <c r="AB88" s="449">
        <f t="shared" si="21"/>
        <v>1</v>
      </c>
      <c r="AC88" s="449">
        <f t="shared" si="21"/>
        <v>1</v>
      </c>
      <c r="AD88" s="449">
        <f t="shared" si="21"/>
        <v>1</v>
      </c>
      <c r="AE88" s="449">
        <f t="shared" si="21"/>
        <v>1</v>
      </c>
      <c r="AF88" s="449">
        <f t="shared" si="21"/>
        <v>1</v>
      </c>
      <c r="AG88" s="449">
        <f t="shared" si="21"/>
        <v>1</v>
      </c>
      <c r="AH88" s="450">
        <f t="shared" si="21"/>
        <v>1</v>
      </c>
      <c r="AK88" s="63"/>
    </row>
    <row r="89" spans="1:37" hidden="1" x14ac:dyDescent="0.2">
      <c r="D89"/>
      <c r="E89"/>
      <c r="F89"/>
      <c r="G89"/>
      <c r="H89"/>
      <c r="I89"/>
      <c r="J89"/>
      <c r="K89"/>
      <c r="L89"/>
      <c r="M89"/>
      <c r="N89"/>
      <c r="O89"/>
      <c r="P89"/>
      <c r="Q89"/>
      <c r="R89"/>
      <c r="S89"/>
      <c r="T89"/>
      <c r="U89"/>
      <c r="V89"/>
      <c r="W89"/>
      <c r="X89"/>
      <c r="Y89"/>
      <c r="Z89"/>
      <c r="AA89"/>
      <c r="AB89"/>
      <c r="AC89"/>
      <c r="AD89"/>
      <c r="AE89"/>
      <c r="AF89"/>
      <c r="AG89"/>
      <c r="AH89"/>
      <c r="AK89" s="63"/>
    </row>
    <row r="90" spans="1:37" hidden="1" x14ac:dyDescent="0.2">
      <c r="B90" s="457"/>
      <c r="C90" s="399" t="s">
        <v>310</v>
      </c>
      <c r="D90" s="458">
        <f t="shared" ref="D90:AH90" si="22">IF(AND(D6-D5=0,COUNTA(D7:D12)&gt;0),1,0)</f>
        <v>0</v>
      </c>
      <c r="E90" s="458">
        <f t="shared" si="22"/>
        <v>0</v>
      </c>
      <c r="F90" s="458">
        <f t="shared" si="22"/>
        <v>0</v>
      </c>
      <c r="G90" s="458">
        <f t="shared" si="22"/>
        <v>0</v>
      </c>
      <c r="H90" s="458">
        <f t="shared" si="22"/>
        <v>0</v>
      </c>
      <c r="I90" s="458">
        <f t="shared" si="22"/>
        <v>0</v>
      </c>
      <c r="J90" s="458">
        <f t="shared" si="22"/>
        <v>0</v>
      </c>
      <c r="K90" s="458">
        <f t="shared" si="22"/>
        <v>0</v>
      </c>
      <c r="L90" s="458">
        <f t="shared" si="22"/>
        <v>0</v>
      </c>
      <c r="M90" s="458">
        <f t="shared" si="22"/>
        <v>0</v>
      </c>
      <c r="N90" s="458">
        <f t="shared" si="22"/>
        <v>0</v>
      </c>
      <c r="O90" s="458">
        <f t="shared" si="22"/>
        <v>0</v>
      </c>
      <c r="P90" s="458">
        <f t="shared" si="22"/>
        <v>0</v>
      </c>
      <c r="Q90" s="458">
        <f t="shared" si="22"/>
        <v>0</v>
      </c>
      <c r="R90" s="458">
        <f t="shared" si="22"/>
        <v>0</v>
      </c>
      <c r="S90" s="458">
        <f t="shared" si="22"/>
        <v>0</v>
      </c>
      <c r="T90" s="458">
        <f t="shared" si="22"/>
        <v>0</v>
      </c>
      <c r="U90" s="458">
        <f t="shared" si="22"/>
        <v>0</v>
      </c>
      <c r="V90" s="458">
        <f t="shared" si="22"/>
        <v>0</v>
      </c>
      <c r="W90" s="458">
        <f t="shared" si="22"/>
        <v>0</v>
      </c>
      <c r="X90" s="458">
        <f t="shared" si="22"/>
        <v>0</v>
      </c>
      <c r="Y90" s="458">
        <f t="shared" si="22"/>
        <v>0</v>
      </c>
      <c r="Z90" s="458">
        <f t="shared" si="22"/>
        <v>0</v>
      </c>
      <c r="AA90" s="458">
        <f t="shared" si="22"/>
        <v>0</v>
      </c>
      <c r="AB90" s="458">
        <f t="shared" si="22"/>
        <v>0</v>
      </c>
      <c r="AC90" s="458">
        <f t="shared" si="22"/>
        <v>0</v>
      </c>
      <c r="AD90" s="458">
        <f t="shared" si="22"/>
        <v>0</v>
      </c>
      <c r="AE90" s="458">
        <f t="shared" si="22"/>
        <v>0</v>
      </c>
      <c r="AF90" s="458">
        <f t="shared" si="22"/>
        <v>0</v>
      </c>
      <c r="AG90" s="458">
        <f t="shared" si="22"/>
        <v>0</v>
      </c>
      <c r="AH90" s="458">
        <f t="shared" si="22"/>
        <v>0</v>
      </c>
      <c r="AK90" s="63"/>
    </row>
    <row r="91" spans="1:37" hidden="1" x14ac:dyDescent="0.2">
      <c r="B91" s="459" t="s">
        <v>304</v>
      </c>
      <c r="C91" s="399" t="s">
        <v>311</v>
      </c>
      <c r="D91" s="458">
        <f t="shared" ref="D91:AH91" si="23">D90</f>
        <v>0</v>
      </c>
      <c r="E91" s="458">
        <f t="shared" si="23"/>
        <v>0</v>
      </c>
      <c r="F91" s="458">
        <f t="shared" si="23"/>
        <v>0</v>
      </c>
      <c r="G91" s="458">
        <f t="shared" si="23"/>
        <v>0</v>
      </c>
      <c r="H91" s="458">
        <f t="shared" si="23"/>
        <v>0</v>
      </c>
      <c r="I91" s="458">
        <f t="shared" si="23"/>
        <v>0</v>
      </c>
      <c r="J91" s="458">
        <f t="shared" si="23"/>
        <v>0</v>
      </c>
      <c r="K91" s="458">
        <f t="shared" si="23"/>
        <v>0</v>
      </c>
      <c r="L91" s="458">
        <f t="shared" si="23"/>
        <v>0</v>
      </c>
      <c r="M91" s="458">
        <f t="shared" si="23"/>
        <v>0</v>
      </c>
      <c r="N91" s="458">
        <f t="shared" si="23"/>
        <v>0</v>
      </c>
      <c r="O91" s="458">
        <f t="shared" si="23"/>
        <v>0</v>
      </c>
      <c r="P91" s="458">
        <f t="shared" si="23"/>
        <v>0</v>
      </c>
      <c r="Q91" s="458">
        <f t="shared" si="23"/>
        <v>0</v>
      </c>
      <c r="R91" s="458">
        <f t="shared" si="23"/>
        <v>0</v>
      </c>
      <c r="S91" s="458">
        <f t="shared" si="23"/>
        <v>0</v>
      </c>
      <c r="T91" s="458">
        <f t="shared" si="23"/>
        <v>0</v>
      </c>
      <c r="U91" s="458">
        <f t="shared" si="23"/>
        <v>0</v>
      </c>
      <c r="V91" s="458">
        <f t="shared" si="23"/>
        <v>0</v>
      </c>
      <c r="W91" s="458">
        <f t="shared" si="23"/>
        <v>0</v>
      </c>
      <c r="X91" s="458">
        <f t="shared" si="23"/>
        <v>0</v>
      </c>
      <c r="Y91" s="458">
        <f t="shared" si="23"/>
        <v>0</v>
      </c>
      <c r="Z91" s="458">
        <f t="shared" si="23"/>
        <v>0</v>
      </c>
      <c r="AA91" s="458">
        <f t="shared" si="23"/>
        <v>0</v>
      </c>
      <c r="AB91" s="458">
        <f t="shared" si="23"/>
        <v>0</v>
      </c>
      <c r="AC91" s="458">
        <f t="shared" si="23"/>
        <v>0</v>
      </c>
      <c r="AD91" s="458">
        <f t="shared" si="23"/>
        <v>0</v>
      </c>
      <c r="AE91" s="458">
        <f t="shared" si="23"/>
        <v>0</v>
      </c>
      <c r="AF91" s="458">
        <f t="shared" si="23"/>
        <v>0</v>
      </c>
      <c r="AG91" s="458">
        <f t="shared" si="23"/>
        <v>0</v>
      </c>
      <c r="AH91" s="458">
        <f t="shared" si="23"/>
        <v>0</v>
      </c>
      <c r="AK91" s="63"/>
    </row>
    <row r="92" spans="1:37" hidden="1" x14ac:dyDescent="0.2">
      <c r="B92" s="457"/>
      <c r="C92" s="399" t="s">
        <v>312</v>
      </c>
      <c r="D92" s="458">
        <f t="shared" ref="D92:AH92" si="24">IF(AND(D8-D7=0,COUNTA(D9:D12)&gt;0),1,0)</f>
        <v>0</v>
      </c>
      <c r="E92" s="458">
        <f t="shared" si="24"/>
        <v>0</v>
      </c>
      <c r="F92" s="458">
        <f t="shared" si="24"/>
        <v>0</v>
      </c>
      <c r="G92" s="458">
        <f t="shared" si="24"/>
        <v>0</v>
      </c>
      <c r="H92" s="458">
        <f t="shared" si="24"/>
        <v>0</v>
      </c>
      <c r="I92" s="458">
        <f t="shared" si="24"/>
        <v>0</v>
      </c>
      <c r="J92" s="458">
        <f t="shared" si="24"/>
        <v>0</v>
      </c>
      <c r="K92" s="458">
        <f t="shared" si="24"/>
        <v>0</v>
      </c>
      <c r="L92" s="458">
        <f t="shared" si="24"/>
        <v>0</v>
      </c>
      <c r="M92" s="458">
        <f t="shared" si="24"/>
        <v>0</v>
      </c>
      <c r="N92" s="458">
        <f t="shared" si="24"/>
        <v>0</v>
      </c>
      <c r="O92" s="458">
        <f t="shared" si="24"/>
        <v>0</v>
      </c>
      <c r="P92" s="458">
        <f t="shared" si="24"/>
        <v>0</v>
      </c>
      <c r="Q92" s="458">
        <f t="shared" si="24"/>
        <v>0</v>
      </c>
      <c r="R92" s="458">
        <f t="shared" si="24"/>
        <v>0</v>
      </c>
      <c r="S92" s="458">
        <f t="shared" si="24"/>
        <v>0</v>
      </c>
      <c r="T92" s="458">
        <f t="shared" si="24"/>
        <v>0</v>
      </c>
      <c r="U92" s="458">
        <f t="shared" si="24"/>
        <v>0</v>
      </c>
      <c r="V92" s="458">
        <f t="shared" si="24"/>
        <v>0</v>
      </c>
      <c r="W92" s="458">
        <f t="shared" si="24"/>
        <v>0</v>
      </c>
      <c r="X92" s="458">
        <f t="shared" si="24"/>
        <v>0</v>
      </c>
      <c r="Y92" s="458">
        <f t="shared" si="24"/>
        <v>0</v>
      </c>
      <c r="Z92" s="458">
        <f t="shared" si="24"/>
        <v>0</v>
      </c>
      <c r="AA92" s="458">
        <f t="shared" si="24"/>
        <v>0</v>
      </c>
      <c r="AB92" s="458">
        <f t="shared" si="24"/>
        <v>0</v>
      </c>
      <c r="AC92" s="458">
        <f t="shared" si="24"/>
        <v>0</v>
      </c>
      <c r="AD92" s="458">
        <f t="shared" si="24"/>
        <v>0</v>
      </c>
      <c r="AE92" s="458">
        <f t="shared" si="24"/>
        <v>0</v>
      </c>
      <c r="AF92" s="458">
        <f t="shared" si="24"/>
        <v>0</v>
      </c>
      <c r="AG92" s="458">
        <f t="shared" si="24"/>
        <v>0</v>
      </c>
      <c r="AH92" s="458">
        <f t="shared" si="24"/>
        <v>0</v>
      </c>
      <c r="AK92" s="63"/>
    </row>
    <row r="93" spans="1:37" hidden="1" x14ac:dyDescent="0.2">
      <c r="B93" s="457"/>
      <c r="C93" s="399" t="s">
        <v>311</v>
      </c>
      <c r="D93" s="458">
        <f t="shared" ref="D93:AH93" si="25">D92</f>
        <v>0</v>
      </c>
      <c r="E93" s="458">
        <f t="shared" si="25"/>
        <v>0</v>
      </c>
      <c r="F93" s="458">
        <f t="shared" si="25"/>
        <v>0</v>
      </c>
      <c r="G93" s="458">
        <f t="shared" si="25"/>
        <v>0</v>
      </c>
      <c r="H93" s="458">
        <f t="shared" si="25"/>
        <v>0</v>
      </c>
      <c r="I93" s="458">
        <f t="shared" si="25"/>
        <v>0</v>
      </c>
      <c r="J93" s="458">
        <f t="shared" si="25"/>
        <v>0</v>
      </c>
      <c r="K93" s="458">
        <f t="shared" si="25"/>
        <v>0</v>
      </c>
      <c r="L93" s="458">
        <f t="shared" si="25"/>
        <v>0</v>
      </c>
      <c r="M93" s="458">
        <f t="shared" si="25"/>
        <v>0</v>
      </c>
      <c r="N93" s="458">
        <f t="shared" si="25"/>
        <v>0</v>
      </c>
      <c r="O93" s="458">
        <f t="shared" si="25"/>
        <v>0</v>
      </c>
      <c r="P93" s="458">
        <f t="shared" si="25"/>
        <v>0</v>
      </c>
      <c r="Q93" s="458">
        <f t="shared" si="25"/>
        <v>0</v>
      </c>
      <c r="R93" s="458">
        <f t="shared" si="25"/>
        <v>0</v>
      </c>
      <c r="S93" s="458">
        <f t="shared" si="25"/>
        <v>0</v>
      </c>
      <c r="T93" s="458">
        <f t="shared" si="25"/>
        <v>0</v>
      </c>
      <c r="U93" s="458">
        <f t="shared" si="25"/>
        <v>0</v>
      </c>
      <c r="V93" s="458">
        <f t="shared" si="25"/>
        <v>0</v>
      </c>
      <c r="W93" s="458">
        <f t="shared" si="25"/>
        <v>0</v>
      </c>
      <c r="X93" s="458">
        <f t="shared" si="25"/>
        <v>0</v>
      </c>
      <c r="Y93" s="458">
        <f t="shared" si="25"/>
        <v>0</v>
      </c>
      <c r="Z93" s="458">
        <f t="shared" si="25"/>
        <v>0</v>
      </c>
      <c r="AA93" s="458">
        <f t="shared" si="25"/>
        <v>0</v>
      </c>
      <c r="AB93" s="458">
        <f t="shared" si="25"/>
        <v>0</v>
      </c>
      <c r="AC93" s="458">
        <f t="shared" si="25"/>
        <v>0</v>
      </c>
      <c r="AD93" s="458">
        <f t="shared" si="25"/>
        <v>0</v>
      </c>
      <c r="AE93" s="458">
        <f t="shared" si="25"/>
        <v>0</v>
      </c>
      <c r="AF93" s="458">
        <f t="shared" si="25"/>
        <v>0</v>
      </c>
      <c r="AG93" s="458">
        <f t="shared" si="25"/>
        <v>0</v>
      </c>
      <c r="AH93" s="458">
        <f t="shared" si="25"/>
        <v>0</v>
      </c>
      <c r="AK93" s="63"/>
    </row>
    <row r="94" spans="1:37" hidden="1" x14ac:dyDescent="0.2">
      <c r="B94" s="457"/>
      <c r="C94" s="399" t="s">
        <v>313</v>
      </c>
      <c r="D94" s="458">
        <f t="shared" ref="D94:AH94" si="26">IF(AND(D10-D9=0,COUNTA(D11:D12)&gt;0),1,0)</f>
        <v>0</v>
      </c>
      <c r="E94" s="458">
        <f t="shared" si="26"/>
        <v>0</v>
      </c>
      <c r="F94" s="458">
        <f t="shared" si="26"/>
        <v>0</v>
      </c>
      <c r="G94" s="458">
        <f t="shared" si="26"/>
        <v>0</v>
      </c>
      <c r="H94" s="458">
        <f t="shared" si="26"/>
        <v>0</v>
      </c>
      <c r="I94" s="458">
        <f t="shared" si="26"/>
        <v>0</v>
      </c>
      <c r="J94" s="458">
        <f t="shared" si="26"/>
        <v>0</v>
      </c>
      <c r="K94" s="458">
        <f t="shared" si="26"/>
        <v>0</v>
      </c>
      <c r="L94" s="458">
        <f t="shared" si="26"/>
        <v>0</v>
      </c>
      <c r="M94" s="458">
        <f t="shared" si="26"/>
        <v>0</v>
      </c>
      <c r="N94" s="458">
        <f t="shared" si="26"/>
        <v>0</v>
      </c>
      <c r="O94" s="458">
        <f t="shared" si="26"/>
        <v>0</v>
      </c>
      <c r="P94" s="458">
        <f t="shared" si="26"/>
        <v>0</v>
      </c>
      <c r="Q94" s="458">
        <f t="shared" si="26"/>
        <v>0</v>
      </c>
      <c r="R94" s="458">
        <f t="shared" si="26"/>
        <v>0</v>
      </c>
      <c r="S94" s="458">
        <f t="shared" si="26"/>
        <v>0</v>
      </c>
      <c r="T94" s="458">
        <f t="shared" si="26"/>
        <v>0</v>
      </c>
      <c r="U94" s="458">
        <f t="shared" si="26"/>
        <v>0</v>
      </c>
      <c r="V94" s="458">
        <f t="shared" si="26"/>
        <v>0</v>
      </c>
      <c r="W94" s="458">
        <f t="shared" si="26"/>
        <v>0</v>
      </c>
      <c r="X94" s="458">
        <f t="shared" si="26"/>
        <v>0</v>
      </c>
      <c r="Y94" s="458">
        <f t="shared" si="26"/>
        <v>0</v>
      </c>
      <c r="Z94" s="458">
        <f t="shared" si="26"/>
        <v>0</v>
      </c>
      <c r="AA94" s="458">
        <f t="shared" si="26"/>
        <v>0</v>
      </c>
      <c r="AB94" s="458">
        <f t="shared" si="26"/>
        <v>0</v>
      </c>
      <c r="AC94" s="458">
        <f t="shared" si="26"/>
        <v>0</v>
      </c>
      <c r="AD94" s="458">
        <f t="shared" si="26"/>
        <v>0</v>
      </c>
      <c r="AE94" s="458">
        <f t="shared" si="26"/>
        <v>0</v>
      </c>
      <c r="AF94" s="458">
        <f t="shared" si="26"/>
        <v>0</v>
      </c>
      <c r="AG94" s="458">
        <f t="shared" si="26"/>
        <v>0</v>
      </c>
      <c r="AH94" s="458">
        <f t="shared" si="26"/>
        <v>0</v>
      </c>
      <c r="AK94" s="63"/>
    </row>
    <row r="95" spans="1:37" customFormat="1" hidden="1" x14ac:dyDescent="0.2">
      <c r="A95" s="130"/>
      <c r="B95" s="457"/>
      <c r="C95" s="399" t="s">
        <v>311</v>
      </c>
      <c r="D95" s="458">
        <f t="shared" ref="D95:AH95" si="27">D94</f>
        <v>0</v>
      </c>
      <c r="E95" s="458">
        <f t="shared" si="27"/>
        <v>0</v>
      </c>
      <c r="F95" s="458">
        <f t="shared" si="27"/>
        <v>0</v>
      </c>
      <c r="G95" s="458">
        <f t="shared" si="27"/>
        <v>0</v>
      </c>
      <c r="H95" s="458">
        <f t="shared" si="27"/>
        <v>0</v>
      </c>
      <c r="I95" s="458">
        <f t="shared" si="27"/>
        <v>0</v>
      </c>
      <c r="J95" s="458">
        <f t="shared" si="27"/>
        <v>0</v>
      </c>
      <c r="K95" s="458">
        <f t="shared" si="27"/>
        <v>0</v>
      </c>
      <c r="L95" s="458">
        <f t="shared" si="27"/>
        <v>0</v>
      </c>
      <c r="M95" s="458">
        <f t="shared" si="27"/>
        <v>0</v>
      </c>
      <c r="N95" s="458">
        <f t="shared" si="27"/>
        <v>0</v>
      </c>
      <c r="O95" s="458">
        <f t="shared" si="27"/>
        <v>0</v>
      </c>
      <c r="P95" s="458">
        <f t="shared" si="27"/>
        <v>0</v>
      </c>
      <c r="Q95" s="458">
        <f t="shared" si="27"/>
        <v>0</v>
      </c>
      <c r="R95" s="458">
        <f t="shared" si="27"/>
        <v>0</v>
      </c>
      <c r="S95" s="458">
        <f t="shared" si="27"/>
        <v>0</v>
      </c>
      <c r="T95" s="458">
        <f t="shared" si="27"/>
        <v>0</v>
      </c>
      <c r="U95" s="458">
        <f t="shared" si="27"/>
        <v>0</v>
      </c>
      <c r="V95" s="458">
        <f t="shared" si="27"/>
        <v>0</v>
      </c>
      <c r="W95" s="458">
        <f t="shared" si="27"/>
        <v>0</v>
      </c>
      <c r="X95" s="458">
        <f t="shared" si="27"/>
        <v>0</v>
      </c>
      <c r="Y95" s="458">
        <f t="shared" si="27"/>
        <v>0</v>
      </c>
      <c r="Z95" s="458">
        <f t="shared" si="27"/>
        <v>0</v>
      </c>
      <c r="AA95" s="458">
        <f t="shared" si="27"/>
        <v>0</v>
      </c>
      <c r="AB95" s="458">
        <f t="shared" si="27"/>
        <v>0</v>
      </c>
      <c r="AC95" s="458">
        <f t="shared" si="27"/>
        <v>0</v>
      </c>
      <c r="AD95" s="458">
        <f t="shared" si="27"/>
        <v>0</v>
      </c>
      <c r="AE95" s="458">
        <f t="shared" si="27"/>
        <v>0</v>
      </c>
      <c r="AF95" s="458">
        <f t="shared" si="27"/>
        <v>0</v>
      </c>
      <c r="AG95" s="458">
        <f t="shared" si="27"/>
        <v>0</v>
      </c>
      <c r="AH95" s="458">
        <f t="shared" si="27"/>
        <v>0</v>
      </c>
      <c r="AI95" s="1"/>
      <c r="AJ95" s="1"/>
      <c r="AK95" s="63"/>
    </row>
    <row r="96" spans="1:37" customFormat="1" hidden="1" x14ac:dyDescent="0.2">
      <c r="A96" s="130"/>
      <c r="B96" s="457"/>
      <c r="C96" s="399" t="s">
        <v>314</v>
      </c>
      <c r="D96" s="460"/>
      <c r="E96" s="460"/>
      <c r="F96" s="460"/>
      <c r="G96" s="460"/>
      <c r="H96" s="460"/>
      <c r="I96" s="460"/>
      <c r="J96" s="460"/>
      <c r="K96" s="460"/>
      <c r="L96" s="460"/>
      <c r="M96" s="460"/>
      <c r="N96" s="460"/>
      <c r="O96" s="460"/>
      <c r="P96" s="460"/>
      <c r="Q96" s="460"/>
      <c r="R96" s="460"/>
      <c r="S96" s="460"/>
      <c r="T96" s="460"/>
      <c r="U96" s="460"/>
      <c r="V96" s="460"/>
      <c r="W96" s="460"/>
      <c r="X96" s="460"/>
      <c r="Y96" s="460"/>
      <c r="Z96" s="460"/>
      <c r="AA96" s="460"/>
      <c r="AB96" s="460"/>
      <c r="AC96" s="460"/>
      <c r="AD96" s="460"/>
      <c r="AE96" s="460"/>
      <c r="AF96" s="460"/>
      <c r="AG96" s="460"/>
      <c r="AH96" s="460"/>
      <c r="AI96" s="1"/>
      <c r="AJ96" s="1"/>
      <c r="AK96" s="63"/>
    </row>
    <row r="97" spans="1:37" customFormat="1" hidden="1" x14ac:dyDescent="0.2">
      <c r="A97" s="130"/>
      <c r="B97" s="457"/>
      <c r="C97" s="399" t="s">
        <v>314</v>
      </c>
      <c r="D97" s="461"/>
      <c r="E97" s="461"/>
      <c r="F97" s="461"/>
      <c r="G97" s="461"/>
      <c r="H97" s="461"/>
      <c r="I97" s="461"/>
      <c r="J97" s="461"/>
      <c r="K97" s="461"/>
      <c r="L97" s="461"/>
      <c r="M97" s="461"/>
      <c r="N97" s="461"/>
      <c r="O97" s="461"/>
      <c r="P97" s="461"/>
      <c r="Q97" s="461"/>
      <c r="R97" s="461"/>
      <c r="S97" s="461"/>
      <c r="T97" s="461"/>
      <c r="U97" s="461"/>
      <c r="V97" s="461"/>
      <c r="W97" s="461"/>
      <c r="X97" s="461"/>
      <c r="Y97" s="461"/>
      <c r="Z97" s="461"/>
      <c r="AA97" s="461"/>
      <c r="AB97" s="461"/>
      <c r="AC97" s="461"/>
      <c r="AD97" s="461"/>
      <c r="AE97" s="461"/>
      <c r="AF97" s="461"/>
      <c r="AG97" s="461"/>
      <c r="AH97" s="461"/>
      <c r="AI97" s="1"/>
      <c r="AJ97" s="1"/>
      <c r="AK97" s="63"/>
    </row>
    <row r="98" spans="1:37" customFormat="1" hidden="1" x14ac:dyDescent="0.2">
      <c r="A98" s="130"/>
      <c r="B98" s="457"/>
      <c r="C98" s="462" t="s">
        <v>315</v>
      </c>
      <c r="D98" s="463">
        <f t="shared" ref="D98:AH98" si="28">MAX(D90:D95)</f>
        <v>0</v>
      </c>
      <c r="E98" s="463">
        <f t="shared" si="28"/>
        <v>0</v>
      </c>
      <c r="F98" s="463">
        <f t="shared" si="28"/>
        <v>0</v>
      </c>
      <c r="G98" s="463">
        <f t="shared" si="28"/>
        <v>0</v>
      </c>
      <c r="H98" s="463">
        <f t="shared" si="28"/>
        <v>0</v>
      </c>
      <c r="I98" s="463">
        <f t="shared" si="28"/>
        <v>0</v>
      </c>
      <c r="J98" s="463">
        <f t="shared" si="28"/>
        <v>0</v>
      </c>
      <c r="K98" s="463">
        <f t="shared" si="28"/>
        <v>0</v>
      </c>
      <c r="L98" s="463">
        <f t="shared" si="28"/>
        <v>0</v>
      </c>
      <c r="M98" s="463">
        <f t="shared" si="28"/>
        <v>0</v>
      </c>
      <c r="N98" s="463">
        <f t="shared" si="28"/>
        <v>0</v>
      </c>
      <c r="O98" s="463">
        <f t="shared" si="28"/>
        <v>0</v>
      </c>
      <c r="P98" s="463">
        <f t="shared" si="28"/>
        <v>0</v>
      </c>
      <c r="Q98" s="463">
        <f t="shared" si="28"/>
        <v>0</v>
      </c>
      <c r="R98" s="463">
        <f t="shared" si="28"/>
        <v>0</v>
      </c>
      <c r="S98" s="463">
        <f t="shared" si="28"/>
        <v>0</v>
      </c>
      <c r="T98" s="463">
        <f t="shared" si="28"/>
        <v>0</v>
      </c>
      <c r="U98" s="463">
        <f t="shared" si="28"/>
        <v>0</v>
      </c>
      <c r="V98" s="463">
        <f t="shared" si="28"/>
        <v>0</v>
      </c>
      <c r="W98" s="463">
        <f t="shared" si="28"/>
        <v>0</v>
      </c>
      <c r="X98" s="463">
        <f t="shared" si="28"/>
        <v>0</v>
      </c>
      <c r="Y98" s="463">
        <f t="shared" si="28"/>
        <v>0</v>
      </c>
      <c r="Z98" s="463">
        <f t="shared" si="28"/>
        <v>0</v>
      </c>
      <c r="AA98" s="463">
        <f t="shared" si="28"/>
        <v>0</v>
      </c>
      <c r="AB98" s="463">
        <f t="shared" si="28"/>
        <v>0</v>
      </c>
      <c r="AC98" s="463">
        <f t="shared" si="28"/>
        <v>0</v>
      </c>
      <c r="AD98" s="463">
        <f t="shared" si="28"/>
        <v>0</v>
      </c>
      <c r="AE98" s="463">
        <f t="shared" si="28"/>
        <v>0</v>
      </c>
      <c r="AF98" s="463">
        <f t="shared" si="28"/>
        <v>0</v>
      </c>
      <c r="AG98" s="463">
        <f t="shared" si="28"/>
        <v>0</v>
      </c>
      <c r="AH98" s="463">
        <f t="shared" si="28"/>
        <v>0</v>
      </c>
      <c r="AI98" s="1"/>
      <c r="AJ98" s="1"/>
      <c r="AK98" s="63"/>
    </row>
    <row r="99" spans="1:37" customFormat="1" hidden="1" x14ac:dyDescent="0.2">
      <c r="A99" s="130"/>
      <c r="B99" s="457"/>
      <c r="C99" s="464"/>
      <c r="D99" s="465"/>
      <c r="E99" s="465"/>
      <c r="F99" s="465"/>
      <c r="G99" s="465"/>
      <c r="H99" s="465"/>
      <c r="I99" s="465"/>
      <c r="J99" s="465"/>
      <c r="K99" s="465"/>
      <c r="L99" s="465"/>
      <c r="M99" s="465"/>
      <c r="N99" s="465"/>
      <c r="O99" s="465"/>
      <c r="P99" s="465"/>
      <c r="Q99" s="465"/>
      <c r="R99" s="465"/>
      <c r="S99" s="465"/>
      <c r="T99" s="465"/>
      <c r="U99" s="465"/>
      <c r="V99" s="465"/>
      <c r="W99" s="465"/>
      <c r="X99" s="465"/>
      <c r="Y99" s="465"/>
      <c r="Z99" s="465"/>
      <c r="AA99" s="465"/>
      <c r="AB99" s="465"/>
      <c r="AC99" s="465"/>
      <c r="AD99" s="465"/>
      <c r="AE99" s="465"/>
      <c r="AF99" s="465"/>
      <c r="AG99" s="465"/>
      <c r="AH99" s="465"/>
      <c r="AI99" s="1"/>
      <c r="AJ99" s="1"/>
      <c r="AK99" s="63"/>
    </row>
    <row r="100" spans="1:37" customFormat="1" hidden="1" x14ac:dyDescent="0.2">
      <c r="A100" s="130"/>
      <c r="B100" s="466"/>
      <c r="C100" s="467" t="s">
        <v>316</v>
      </c>
      <c r="D100" s="468">
        <f>IF(AND(D109=0,D110&gt;0),1,0)</f>
        <v>0</v>
      </c>
      <c r="E100" s="468">
        <f t="shared" ref="E100:AH100" si="29">IF(AND(E109=0,E110&gt;0),1,0)</f>
        <v>0</v>
      </c>
      <c r="F100" s="468">
        <f t="shared" si="29"/>
        <v>0</v>
      </c>
      <c r="G100" s="468">
        <f t="shared" si="29"/>
        <v>0</v>
      </c>
      <c r="H100" s="468">
        <f t="shared" si="29"/>
        <v>0</v>
      </c>
      <c r="I100" s="468">
        <f t="shared" si="29"/>
        <v>0</v>
      </c>
      <c r="J100" s="468">
        <f t="shared" si="29"/>
        <v>0</v>
      </c>
      <c r="K100" s="468">
        <f t="shared" si="29"/>
        <v>0</v>
      </c>
      <c r="L100" s="468">
        <f t="shared" si="29"/>
        <v>0</v>
      </c>
      <c r="M100" s="468">
        <f t="shared" si="29"/>
        <v>0</v>
      </c>
      <c r="N100" s="468">
        <f t="shared" si="29"/>
        <v>0</v>
      </c>
      <c r="O100" s="468">
        <f t="shared" si="29"/>
        <v>0</v>
      </c>
      <c r="P100" s="468">
        <f t="shared" si="29"/>
        <v>0</v>
      </c>
      <c r="Q100" s="468">
        <f t="shared" si="29"/>
        <v>0</v>
      </c>
      <c r="R100" s="468">
        <f t="shared" si="29"/>
        <v>0</v>
      </c>
      <c r="S100" s="468">
        <f t="shared" si="29"/>
        <v>0</v>
      </c>
      <c r="T100" s="468">
        <f t="shared" si="29"/>
        <v>0</v>
      </c>
      <c r="U100" s="468">
        <f t="shared" si="29"/>
        <v>0</v>
      </c>
      <c r="V100" s="468">
        <f t="shared" si="29"/>
        <v>0</v>
      </c>
      <c r="W100" s="468">
        <f t="shared" si="29"/>
        <v>0</v>
      </c>
      <c r="X100" s="468">
        <f t="shared" si="29"/>
        <v>0</v>
      </c>
      <c r="Y100" s="468">
        <f t="shared" si="29"/>
        <v>0</v>
      </c>
      <c r="Z100" s="468">
        <f t="shared" si="29"/>
        <v>0</v>
      </c>
      <c r="AA100" s="468">
        <f t="shared" si="29"/>
        <v>0</v>
      </c>
      <c r="AB100" s="468">
        <f t="shared" si="29"/>
        <v>0</v>
      </c>
      <c r="AC100" s="468">
        <f t="shared" si="29"/>
        <v>0</v>
      </c>
      <c r="AD100" s="468">
        <f t="shared" si="29"/>
        <v>0</v>
      </c>
      <c r="AE100" s="468">
        <f t="shared" si="29"/>
        <v>0</v>
      </c>
      <c r="AF100" s="468">
        <f t="shared" si="29"/>
        <v>0</v>
      </c>
      <c r="AG100" s="468">
        <f t="shared" si="29"/>
        <v>0</v>
      </c>
      <c r="AH100" s="468">
        <f t="shared" si="29"/>
        <v>0</v>
      </c>
      <c r="AI100" s="1"/>
      <c r="AJ100" s="1"/>
      <c r="AK100" s="63"/>
    </row>
    <row r="101" spans="1:37" customFormat="1" hidden="1" x14ac:dyDescent="0.2">
      <c r="A101" s="130"/>
      <c r="B101" s="466"/>
      <c r="C101" s="467" t="s">
        <v>317</v>
      </c>
      <c r="D101" s="469">
        <f>IF(AND(D110&gt;0,D110&lt;D109),3,IF(AND(D109&gt;0,D110=0),1,0))*D$86</f>
        <v>0</v>
      </c>
      <c r="E101" s="469">
        <f t="shared" ref="E101:AH101" si="30">IF(AND(E110&gt;0,E110&lt;E109),3,IF(AND(E109&gt;0,E110=0),1,0))*E$86</f>
        <v>0</v>
      </c>
      <c r="F101" s="469">
        <f t="shared" si="30"/>
        <v>0</v>
      </c>
      <c r="G101" s="469">
        <f t="shared" si="30"/>
        <v>0</v>
      </c>
      <c r="H101" s="469">
        <f t="shared" si="30"/>
        <v>0</v>
      </c>
      <c r="I101" s="469">
        <f t="shared" si="30"/>
        <v>0</v>
      </c>
      <c r="J101" s="469">
        <f t="shared" si="30"/>
        <v>0</v>
      </c>
      <c r="K101" s="469">
        <f t="shared" si="30"/>
        <v>0</v>
      </c>
      <c r="L101" s="469">
        <f t="shared" si="30"/>
        <v>0</v>
      </c>
      <c r="M101" s="469">
        <f t="shared" si="30"/>
        <v>0</v>
      </c>
      <c r="N101" s="469">
        <f t="shared" si="30"/>
        <v>0</v>
      </c>
      <c r="O101" s="469">
        <f t="shared" si="30"/>
        <v>0</v>
      </c>
      <c r="P101" s="469">
        <f t="shared" si="30"/>
        <v>0</v>
      </c>
      <c r="Q101" s="469">
        <f t="shared" si="30"/>
        <v>0</v>
      </c>
      <c r="R101" s="469">
        <f t="shared" si="30"/>
        <v>0</v>
      </c>
      <c r="S101" s="469">
        <f t="shared" si="30"/>
        <v>0</v>
      </c>
      <c r="T101" s="469">
        <f t="shared" si="30"/>
        <v>0</v>
      </c>
      <c r="U101" s="469">
        <f t="shared" si="30"/>
        <v>0</v>
      </c>
      <c r="V101" s="469">
        <f t="shared" si="30"/>
        <v>0</v>
      </c>
      <c r="W101" s="469">
        <f t="shared" si="30"/>
        <v>0</v>
      </c>
      <c r="X101" s="469">
        <f t="shared" si="30"/>
        <v>0</v>
      </c>
      <c r="Y101" s="469">
        <f t="shared" si="30"/>
        <v>0</v>
      </c>
      <c r="Z101" s="469">
        <f t="shared" si="30"/>
        <v>0</v>
      </c>
      <c r="AA101" s="469">
        <f t="shared" si="30"/>
        <v>0</v>
      </c>
      <c r="AB101" s="469">
        <f t="shared" si="30"/>
        <v>0</v>
      </c>
      <c r="AC101" s="469">
        <f t="shared" si="30"/>
        <v>0</v>
      </c>
      <c r="AD101" s="469">
        <f t="shared" si="30"/>
        <v>0</v>
      </c>
      <c r="AE101" s="469">
        <f t="shared" si="30"/>
        <v>0</v>
      </c>
      <c r="AF101" s="469">
        <f t="shared" si="30"/>
        <v>0</v>
      </c>
      <c r="AG101" s="469">
        <f t="shared" si="30"/>
        <v>0</v>
      </c>
      <c r="AH101" s="469">
        <f t="shared" si="30"/>
        <v>0</v>
      </c>
      <c r="AI101" s="1"/>
      <c r="AJ101" s="1"/>
      <c r="AK101" s="63"/>
    </row>
    <row r="102" spans="1:37" customFormat="1" hidden="1" x14ac:dyDescent="0.2">
      <c r="A102" s="130"/>
      <c r="B102" s="466"/>
      <c r="C102" s="467" t="s">
        <v>318</v>
      </c>
      <c r="D102" s="470">
        <f t="shared" ref="D102:AH102" si="31">IF(AND(D111&gt;0,D111&lt;D110),3,IF(AND(D111=0,D112&gt;0),1,0))*D$86</f>
        <v>0</v>
      </c>
      <c r="E102" s="470">
        <f t="shared" si="31"/>
        <v>0</v>
      </c>
      <c r="F102" s="470">
        <f t="shared" si="31"/>
        <v>0</v>
      </c>
      <c r="G102" s="470">
        <f t="shared" si="31"/>
        <v>0</v>
      </c>
      <c r="H102" s="470">
        <f t="shared" si="31"/>
        <v>0</v>
      </c>
      <c r="I102" s="470">
        <f t="shared" si="31"/>
        <v>0</v>
      </c>
      <c r="J102" s="470">
        <f t="shared" si="31"/>
        <v>0</v>
      </c>
      <c r="K102" s="470">
        <f t="shared" si="31"/>
        <v>0</v>
      </c>
      <c r="L102" s="470">
        <f t="shared" si="31"/>
        <v>0</v>
      </c>
      <c r="M102" s="470">
        <f t="shared" si="31"/>
        <v>0</v>
      </c>
      <c r="N102" s="470">
        <f t="shared" si="31"/>
        <v>0</v>
      </c>
      <c r="O102" s="470">
        <f t="shared" si="31"/>
        <v>0</v>
      </c>
      <c r="P102" s="470">
        <f t="shared" si="31"/>
        <v>0</v>
      </c>
      <c r="Q102" s="470">
        <f t="shared" si="31"/>
        <v>0</v>
      </c>
      <c r="R102" s="470">
        <f t="shared" si="31"/>
        <v>0</v>
      </c>
      <c r="S102" s="470">
        <f t="shared" si="31"/>
        <v>0</v>
      </c>
      <c r="T102" s="470">
        <f t="shared" si="31"/>
        <v>0</v>
      </c>
      <c r="U102" s="470">
        <f t="shared" si="31"/>
        <v>0</v>
      </c>
      <c r="V102" s="470">
        <f t="shared" si="31"/>
        <v>0</v>
      </c>
      <c r="W102" s="470">
        <f t="shared" si="31"/>
        <v>0</v>
      </c>
      <c r="X102" s="470">
        <f t="shared" si="31"/>
        <v>0</v>
      </c>
      <c r="Y102" s="470">
        <f t="shared" si="31"/>
        <v>0</v>
      </c>
      <c r="Z102" s="470">
        <f t="shared" si="31"/>
        <v>0</v>
      </c>
      <c r="AA102" s="470">
        <f t="shared" si="31"/>
        <v>0</v>
      </c>
      <c r="AB102" s="470">
        <f t="shared" si="31"/>
        <v>0</v>
      </c>
      <c r="AC102" s="470">
        <f t="shared" si="31"/>
        <v>0</v>
      </c>
      <c r="AD102" s="470">
        <f t="shared" si="31"/>
        <v>0</v>
      </c>
      <c r="AE102" s="470">
        <f t="shared" si="31"/>
        <v>0</v>
      </c>
      <c r="AF102" s="470">
        <f t="shared" si="31"/>
        <v>0</v>
      </c>
      <c r="AG102" s="470">
        <f t="shared" si="31"/>
        <v>0</v>
      </c>
      <c r="AH102" s="470">
        <f t="shared" si="31"/>
        <v>0</v>
      </c>
      <c r="AI102" s="1"/>
      <c r="AJ102" s="1"/>
      <c r="AK102" s="63"/>
    </row>
    <row r="103" spans="1:37" customFormat="1" hidden="1" x14ac:dyDescent="0.2">
      <c r="A103" s="130"/>
      <c r="B103" s="466"/>
      <c r="C103" s="467" t="s">
        <v>319</v>
      </c>
      <c r="D103" s="469">
        <f>IF(AND(D112&gt;0,D112&lt;D111),3,IF(AND(D111&gt;0,D112=0),1,0))*D$86</f>
        <v>0</v>
      </c>
      <c r="E103" s="469">
        <f t="shared" ref="E103:AH103" si="32">IF(AND(E112&gt;0,E112&lt;E111),3,IF(AND(E111&gt;0,E112=0),1,0))*E$86</f>
        <v>0</v>
      </c>
      <c r="F103" s="469">
        <f t="shared" si="32"/>
        <v>0</v>
      </c>
      <c r="G103" s="469">
        <f t="shared" si="32"/>
        <v>0</v>
      </c>
      <c r="H103" s="469">
        <f t="shared" si="32"/>
        <v>0</v>
      </c>
      <c r="I103" s="469">
        <f t="shared" si="32"/>
        <v>0</v>
      </c>
      <c r="J103" s="469">
        <f t="shared" si="32"/>
        <v>0</v>
      </c>
      <c r="K103" s="469">
        <f t="shared" si="32"/>
        <v>0</v>
      </c>
      <c r="L103" s="469">
        <f t="shared" si="32"/>
        <v>0</v>
      </c>
      <c r="M103" s="469">
        <f t="shared" si="32"/>
        <v>0</v>
      </c>
      <c r="N103" s="469">
        <f t="shared" si="32"/>
        <v>0</v>
      </c>
      <c r="O103" s="469">
        <f t="shared" si="32"/>
        <v>0</v>
      </c>
      <c r="P103" s="469">
        <f t="shared" si="32"/>
        <v>0</v>
      </c>
      <c r="Q103" s="469">
        <f t="shared" si="32"/>
        <v>0</v>
      </c>
      <c r="R103" s="469">
        <f t="shared" si="32"/>
        <v>0</v>
      </c>
      <c r="S103" s="469">
        <f t="shared" si="32"/>
        <v>0</v>
      </c>
      <c r="T103" s="469">
        <f t="shared" si="32"/>
        <v>0</v>
      </c>
      <c r="U103" s="469">
        <f t="shared" si="32"/>
        <v>0</v>
      </c>
      <c r="V103" s="469">
        <f t="shared" si="32"/>
        <v>0</v>
      </c>
      <c r="W103" s="469">
        <f t="shared" si="32"/>
        <v>0</v>
      </c>
      <c r="X103" s="469">
        <f t="shared" si="32"/>
        <v>0</v>
      </c>
      <c r="Y103" s="469">
        <f t="shared" si="32"/>
        <v>0</v>
      </c>
      <c r="Z103" s="469">
        <f t="shared" si="32"/>
        <v>0</v>
      </c>
      <c r="AA103" s="469">
        <f t="shared" si="32"/>
        <v>0</v>
      </c>
      <c r="AB103" s="469">
        <f t="shared" si="32"/>
        <v>0</v>
      </c>
      <c r="AC103" s="469">
        <f t="shared" si="32"/>
        <v>0</v>
      </c>
      <c r="AD103" s="469">
        <f t="shared" si="32"/>
        <v>0</v>
      </c>
      <c r="AE103" s="469">
        <f t="shared" si="32"/>
        <v>0</v>
      </c>
      <c r="AF103" s="469">
        <f t="shared" si="32"/>
        <v>0</v>
      </c>
      <c r="AG103" s="469">
        <f t="shared" si="32"/>
        <v>0</v>
      </c>
      <c r="AH103" s="469">
        <f t="shared" si="32"/>
        <v>0</v>
      </c>
      <c r="AI103" s="1"/>
      <c r="AJ103" s="1"/>
      <c r="AK103" s="63"/>
    </row>
    <row r="104" spans="1:37" customFormat="1" hidden="1" x14ac:dyDescent="0.2">
      <c r="A104" s="130"/>
      <c r="B104" s="471" t="s">
        <v>320</v>
      </c>
      <c r="C104" s="467" t="s">
        <v>321</v>
      </c>
      <c r="D104" s="470">
        <f>IF(AND(D113&gt;0,D113&lt;D112),3,IF(AND(D113=0,D114&gt;0),1,0))*D$86</f>
        <v>0</v>
      </c>
      <c r="E104" s="470">
        <f t="shared" ref="E104:AH104" si="33">IF(AND(E113&gt;0,E113&lt;E112),3,IF(AND(E113=0,E114&gt;0),1,0))*E$86</f>
        <v>0</v>
      </c>
      <c r="F104" s="470">
        <f t="shared" si="33"/>
        <v>0</v>
      </c>
      <c r="G104" s="470">
        <f t="shared" si="33"/>
        <v>0</v>
      </c>
      <c r="H104" s="470">
        <f t="shared" si="33"/>
        <v>0</v>
      </c>
      <c r="I104" s="470">
        <f t="shared" si="33"/>
        <v>0</v>
      </c>
      <c r="J104" s="470">
        <f t="shared" si="33"/>
        <v>0</v>
      </c>
      <c r="K104" s="470">
        <f t="shared" si="33"/>
        <v>0</v>
      </c>
      <c r="L104" s="470">
        <f t="shared" si="33"/>
        <v>0</v>
      </c>
      <c r="M104" s="470">
        <f t="shared" si="33"/>
        <v>0</v>
      </c>
      <c r="N104" s="470">
        <f t="shared" si="33"/>
        <v>0</v>
      </c>
      <c r="O104" s="470">
        <f t="shared" si="33"/>
        <v>0</v>
      </c>
      <c r="P104" s="470">
        <f t="shared" si="33"/>
        <v>0</v>
      </c>
      <c r="Q104" s="470">
        <f t="shared" si="33"/>
        <v>0</v>
      </c>
      <c r="R104" s="470">
        <f t="shared" si="33"/>
        <v>0</v>
      </c>
      <c r="S104" s="470">
        <f t="shared" si="33"/>
        <v>0</v>
      </c>
      <c r="T104" s="470">
        <f t="shared" si="33"/>
        <v>0</v>
      </c>
      <c r="U104" s="470">
        <f t="shared" si="33"/>
        <v>0</v>
      </c>
      <c r="V104" s="470">
        <f t="shared" si="33"/>
        <v>0</v>
      </c>
      <c r="W104" s="470">
        <f t="shared" si="33"/>
        <v>0</v>
      </c>
      <c r="X104" s="470">
        <f t="shared" si="33"/>
        <v>0</v>
      </c>
      <c r="Y104" s="470">
        <f t="shared" si="33"/>
        <v>0</v>
      </c>
      <c r="Z104" s="470">
        <f t="shared" si="33"/>
        <v>0</v>
      </c>
      <c r="AA104" s="470">
        <f t="shared" si="33"/>
        <v>0</v>
      </c>
      <c r="AB104" s="470">
        <f t="shared" si="33"/>
        <v>0</v>
      </c>
      <c r="AC104" s="470">
        <f t="shared" si="33"/>
        <v>0</v>
      </c>
      <c r="AD104" s="470">
        <f t="shared" si="33"/>
        <v>0</v>
      </c>
      <c r="AE104" s="470">
        <f t="shared" si="33"/>
        <v>0</v>
      </c>
      <c r="AF104" s="470">
        <f t="shared" si="33"/>
        <v>0</v>
      </c>
      <c r="AG104" s="470">
        <f t="shared" si="33"/>
        <v>0</v>
      </c>
      <c r="AH104" s="470">
        <f t="shared" si="33"/>
        <v>0</v>
      </c>
      <c r="AI104" s="1"/>
      <c r="AJ104" s="1"/>
      <c r="AK104" s="63"/>
    </row>
    <row r="105" spans="1:37" customFormat="1" hidden="1" x14ac:dyDescent="0.2">
      <c r="A105" s="130"/>
      <c r="B105" s="466"/>
      <c r="C105" s="467" t="s">
        <v>322</v>
      </c>
      <c r="D105" s="469">
        <f>IF(AND(D114&gt;0,D114&lt;D113),3,IF(AND(D113&gt;0,D114=0),1,0))*D$86</f>
        <v>0</v>
      </c>
      <c r="E105" s="469">
        <f t="shared" ref="E105:AH105" si="34">IF(AND(E114&gt;0,E114&lt;E113),3,IF(AND(E113&gt;0,E114=0),1,0))*E$86</f>
        <v>0</v>
      </c>
      <c r="F105" s="469">
        <f t="shared" si="34"/>
        <v>0</v>
      </c>
      <c r="G105" s="469">
        <f t="shared" si="34"/>
        <v>0</v>
      </c>
      <c r="H105" s="469">
        <f t="shared" si="34"/>
        <v>0</v>
      </c>
      <c r="I105" s="469">
        <f t="shared" si="34"/>
        <v>0</v>
      </c>
      <c r="J105" s="469">
        <f t="shared" si="34"/>
        <v>0</v>
      </c>
      <c r="K105" s="469">
        <f t="shared" si="34"/>
        <v>0</v>
      </c>
      <c r="L105" s="469">
        <f t="shared" si="34"/>
        <v>0</v>
      </c>
      <c r="M105" s="469">
        <f t="shared" si="34"/>
        <v>0</v>
      </c>
      <c r="N105" s="469">
        <f t="shared" si="34"/>
        <v>0</v>
      </c>
      <c r="O105" s="469">
        <f t="shared" si="34"/>
        <v>0</v>
      </c>
      <c r="P105" s="469">
        <f t="shared" si="34"/>
        <v>0</v>
      </c>
      <c r="Q105" s="469">
        <f t="shared" si="34"/>
        <v>0</v>
      </c>
      <c r="R105" s="469">
        <f t="shared" si="34"/>
        <v>0</v>
      </c>
      <c r="S105" s="469">
        <f t="shared" si="34"/>
        <v>0</v>
      </c>
      <c r="T105" s="469">
        <f t="shared" si="34"/>
        <v>0</v>
      </c>
      <c r="U105" s="469">
        <f t="shared" si="34"/>
        <v>0</v>
      </c>
      <c r="V105" s="469">
        <f t="shared" si="34"/>
        <v>0</v>
      </c>
      <c r="W105" s="469">
        <f t="shared" si="34"/>
        <v>0</v>
      </c>
      <c r="X105" s="469">
        <f t="shared" si="34"/>
        <v>0</v>
      </c>
      <c r="Y105" s="469">
        <f t="shared" si="34"/>
        <v>0</v>
      </c>
      <c r="Z105" s="469">
        <f t="shared" si="34"/>
        <v>0</v>
      </c>
      <c r="AA105" s="469">
        <f t="shared" si="34"/>
        <v>0</v>
      </c>
      <c r="AB105" s="469">
        <f t="shared" si="34"/>
        <v>0</v>
      </c>
      <c r="AC105" s="469">
        <f t="shared" si="34"/>
        <v>0</v>
      </c>
      <c r="AD105" s="469">
        <f t="shared" si="34"/>
        <v>0</v>
      </c>
      <c r="AE105" s="469">
        <f t="shared" si="34"/>
        <v>0</v>
      </c>
      <c r="AF105" s="469">
        <f t="shared" si="34"/>
        <v>0</v>
      </c>
      <c r="AG105" s="469">
        <f t="shared" si="34"/>
        <v>0</v>
      </c>
      <c r="AH105" s="469">
        <f t="shared" si="34"/>
        <v>0</v>
      </c>
      <c r="AI105" s="1"/>
      <c r="AJ105" s="1"/>
      <c r="AK105" s="63"/>
    </row>
    <row r="106" spans="1:37" customFormat="1" hidden="1" x14ac:dyDescent="0.2">
      <c r="A106" s="130"/>
      <c r="B106" s="466"/>
      <c r="C106" s="467" t="s">
        <v>323</v>
      </c>
      <c r="D106" s="470">
        <f>IF(AND(D115&gt;0,D115&lt;D114),3,IF(AND(D115=0,D116&gt;0),1,0))*D$86</f>
        <v>0</v>
      </c>
      <c r="E106" s="470">
        <f t="shared" ref="E106:AH106" si="35">IF(AND(E115&gt;0,E115&lt;E114),3,IF(AND(E115=0,E116&gt;0),1,0))*E$86</f>
        <v>0</v>
      </c>
      <c r="F106" s="470">
        <f t="shared" si="35"/>
        <v>0</v>
      </c>
      <c r="G106" s="470">
        <f t="shared" si="35"/>
        <v>0</v>
      </c>
      <c r="H106" s="470">
        <f t="shared" si="35"/>
        <v>0</v>
      </c>
      <c r="I106" s="470">
        <f t="shared" si="35"/>
        <v>0</v>
      </c>
      <c r="J106" s="470">
        <f t="shared" si="35"/>
        <v>0</v>
      </c>
      <c r="K106" s="470">
        <f t="shared" si="35"/>
        <v>0</v>
      </c>
      <c r="L106" s="470">
        <f t="shared" si="35"/>
        <v>0</v>
      </c>
      <c r="M106" s="470">
        <f t="shared" si="35"/>
        <v>0</v>
      </c>
      <c r="N106" s="470">
        <f t="shared" si="35"/>
        <v>0</v>
      </c>
      <c r="O106" s="470">
        <f t="shared" si="35"/>
        <v>0</v>
      </c>
      <c r="P106" s="470">
        <f t="shared" si="35"/>
        <v>0</v>
      </c>
      <c r="Q106" s="470">
        <f t="shared" si="35"/>
        <v>0</v>
      </c>
      <c r="R106" s="470">
        <f t="shared" si="35"/>
        <v>0</v>
      </c>
      <c r="S106" s="470">
        <f t="shared" si="35"/>
        <v>0</v>
      </c>
      <c r="T106" s="470">
        <f t="shared" si="35"/>
        <v>0</v>
      </c>
      <c r="U106" s="470">
        <f t="shared" si="35"/>
        <v>0</v>
      </c>
      <c r="V106" s="470">
        <f t="shared" si="35"/>
        <v>0</v>
      </c>
      <c r="W106" s="470">
        <f t="shared" si="35"/>
        <v>0</v>
      </c>
      <c r="X106" s="470">
        <f t="shared" si="35"/>
        <v>0</v>
      </c>
      <c r="Y106" s="470">
        <f t="shared" si="35"/>
        <v>0</v>
      </c>
      <c r="Z106" s="470">
        <f t="shared" si="35"/>
        <v>0</v>
      </c>
      <c r="AA106" s="470">
        <f t="shared" si="35"/>
        <v>0</v>
      </c>
      <c r="AB106" s="470">
        <f t="shared" si="35"/>
        <v>0</v>
      </c>
      <c r="AC106" s="470">
        <f t="shared" si="35"/>
        <v>0</v>
      </c>
      <c r="AD106" s="470">
        <f t="shared" si="35"/>
        <v>0</v>
      </c>
      <c r="AE106" s="470">
        <f t="shared" si="35"/>
        <v>0</v>
      </c>
      <c r="AF106" s="470">
        <f t="shared" si="35"/>
        <v>0</v>
      </c>
      <c r="AG106" s="470">
        <f t="shared" si="35"/>
        <v>0</v>
      </c>
      <c r="AH106" s="470">
        <f t="shared" si="35"/>
        <v>0</v>
      </c>
      <c r="AI106" s="1"/>
      <c r="AJ106" s="1"/>
      <c r="AK106" s="63"/>
    </row>
    <row r="107" spans="1:37" customFormat="1" hidden="1" x14ac:dyDescent="0.2">
      <c r="A107" s="130"/>
      <c r="B107" s="466"/>
      <c r="C107" s="467" t="s">
        <v>324</v>
      </c>
      <c r="D107" s="469">
        <f>IF(AND(D116&gt;0,D116&lt;D115),3,IF(AND(D115&gt;0,D116=0),1,0))*D$86</f>
        <v>0</v>
      </c>
      <c r="E107" s="469">
        <f t="shared" ref="E107:AH107" si="36">IF(AND(E116&gt;0,E116&lt;E115),3,IF(AND(E115&gt;0,E116=0),1,0))*E$86</f>
        <v>0</v>
      </c>
      <c r="F107" s="469">
        <f t="shared" si="36"/>
        <v>0</v>
      </c>
      <c r="G107" s="469">
        <f t="shared" si="36"/>
        <v>0</v>
      </c>
      <c r="H107" s="469">
        <f t="shared" si="36"/>
        <v>0</v>
      </c>
      <c r="I107" s="469">
        <f t="shared" si="36"/>
        <v>0</v>
      </c>
      <c r="J107" s="469">
        <f t="shared" si="36"/>
        <v>0</v>
      </c>
      <c r="K107" s="469">
        <f t="shared" si="36"/>
        <v>0</v>
      </c>
      <c r="L107" s="469">
        <f t="shared" si="36"/>
        <v>0</v>
      </c>
      <c r="M107" s="469">
        <f t="shared" si="36"/>
        <v>0</v>
      </c>
      <c r="N107" s="469">
        <f t="shared" si="36"/>
        <v>0</v>
      </c>
      <c r="O107" s="469">
        <f t="shared" si="36"/>
        <v>0</v>
      </c>
      <c r="P107" s="469">
        <f t="shared" si="36"/>
        <v>0</v>
      </c>
      <c r="Q107" s="469">
        <f t="shared" si="36"/>
        <v>0</v>
      </c>
      <c r="R107" s="469">
        <f t="shared" si="36"/>
        <v>0</v>
      </c>
      <c r="S107" s="469">
        <f t="shared" si="36"/>
        <v>0</v>
      </c>
      <c r="T107" s="469">
        <f t="shared" si="36"/>
        <v>0</v>
      </c>
      <c r="U107" s="469">
        <f t="shared" si="36"/>
        <v>0</v>
      </c>
      <c r="V107" s="469">
        <f t="shared" si="36"/>
        <v>0</v>
      </c>
      <c r="W107" s="469">
        <f t="shared" si="36"/>
        <v>0</v>
      </c>
      <c r="X107" s="469">
        <f t="shared" si="36"/>
        <v>0</v>
      </c>
      <c r="Y107" s="469">
        <f t="shared" si="36"/>
        <v>0</v>
      </c>
      <c r="Z107" s="469">
        <f t="shared" si="36"/>
        <v>0</v>
      </c>
      <c r="AA107" s="469">
        <f t="shared" si="36"/>
        <v>0</v>
      </c>
      <c r="AB107" s="469">
        <f t="shared" si="36"/>
        <v>0</v>
      </c>
      <c r="AC107" s="469">
        <f t="shared" si="36"/>
        <v>0</v>
      </c>
      <c r="AD107" s="469">
        <f t="shared" si="36"/>
        <v>0</v>
      </c>
      <c r="AE107" s="469">
        <f t="shared" si="36"/>
        <v>0</v>
      </c>
      <c r="AF107" s="469">
        <f t="shared" si="36"/>
        <v>0</v>
      </c>
      <c r="AG107" s="469">
        <f t="shared" si="36"/>
        <v>0</v>
      </c>
      <c r="AH107" s="469">
        <f t="shared" si="36"/>
        <v>0</v>
      </c>
      <c r="AI107" s="1"/>
      <c r="AJ107" s="1"/>
      <c r="AK107" s="63"/>
    </row>
    <row r="108" spans="1:37" customFormat="1" hidden="1" x14ac:dyDescent="0.2">
      <c r="A108" s="130"/>
      <c r="B108" s="5"/>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63"/>
    </row>
    <row r="109" spans="1:37" customFormat="1" hidden="1" x14ac:dyDescent="0.2">
      <c r="A109" s="130"/>
      <c r="C109" s="472" t="s">
        <v>316</v>
      </c>
      <c r="D109" s="473">
        <f>ROUND(D5*24,2)</f>
        <v>0</v>
      </c>
      <c r="E109" s="473">
        <f t="shared" ref="E109:AH116" si="37">ROUND(E5*24,2)</f>
        <v>0</v>
      </c>
      <c r="F109" s="473">
        <f t="shared" si="37"/>
        <v>0</v>
      </c>
      <c r="G109" s="473">
        <f t="shared" si="37"/>
        <v>0</v>
      </c>
      <c r="H109" s="473">
        <f t="shared" si="37"/>
        <v>0</v>
      </c>
      <c r="I109" s="473">
        <f t="shared" si="37"/>
        <v>0</v>
      </c>
      <c r="J109" s="473">
        <f t="shared" si="37"/>
        <v>0</v>
      </c>
      <c r="K109" s="473">
        <f t="shared" si="37"/>
        <v>0</v>
      </c>
      <c r="L109" s="473">
        <f t="shared" si="37"/>
        <v>0</v>
      </c>
      <c r="M109" s="473">
        <f t="shared" si="37"/>
        <v>0</v>
      </c>
      <c r="N109" s="473">
        <f t="shared" si="37"/>
        <v>0</v>
      </c>
      <c r="O109" s="473">
        <f t="shared" si="37"/>
        <v>0</v>
      </c>
      <c r="P109" s="473">
        <f t="shared" si="37"/>
        <v>0</v>
      </c>
      <c r="Q109" s="473">
        <f t="shared" si="37"/>
        <v>0</v>
      </c>
      <c r="R109" s="473">
        <f t="shared" si="37"/>
        <v>0</v>
      </c>
      <c r="S109" s="473">
        <f t="shared" si="37"/>
        <v>0</v>
      </c>
      <c r="T109" s="473">
        <f t="shared" si="37"/>
        <v>0</v>
      </c>
      <c r="U109" s="473">
        <f t="shared" si="37"/>
        <v>0</v>
      </c>
      <c r="V109" s="473">
        <f t="shared" si="37"/>
        <v>0</v>
      </c>
      <c r="W109" s="473">
        <f t="shared" si="37"/>
        <v>0</v>
      </c>
      <c r="X109" s="473">
        <f t="shared" si="37"/>
        <v>0</v>
      </c>
      <c r="Y109" s="473">
        <f t="shared" si="37"/>
        <v>0</v>
      </c>
      <c r="Z109" s="473">
        <f t="shared" si="37"/>
        <v>0</v>
      </c>
      <c r="AA109" s="473">
        <f t="shared" si="37"/>
        <v>0</v>
      </c>
      <c r="AB109" s="473">
        <f t="shared" si="37"/>
        <v>0</v>
      </c>
      <c r="AC109" s="473">
        <f t="shared" si="37"/>
        <v>0</v>
      </c>
      <c r="AD109" s="473">
        <f t="shared" si="37"/>
        <v>0</v>
      </c>
      <c r="AE109" s="473">
        <f t="shared" si="37"/>
        <v>0</v>
      </c>
      <c r="AF109" s="473">
        <f t="shared" si="37"/>
        <v>0</v>
      </c>
      <c r="AG109" s="473">
        <f t="shared" si="37"/>
        <v>0</v>
      </c>
      <c r="AH109" s="474">
        <f t="shared" si="37"/>
        <v>0</v>
      </c>
      <c r="AI109" s="1"/>
      <c r="AJ109" s="1"/>
      <c r="AK109" s="63"/>
    </row>
    <row r="110" spans="1:37" customFormat="1" hidden="1" x14ac:dyDescent="0.2">
      <c r="A110" s="130"/>
      <c r="B110" s="5"/>
      <c r="C110" s="475" t="s">
        <v>317</v>
      </c>
      <c r="D110" s="476">
        <f t="shared" ref="D110:S116" si="38">ROUND(D6*24,2)</f>
        <v>0</v>
      </c>
      <c r="E110" s="476">
        <f t="shared" si="38"/>
        <v>0</v>
      </c>
      <c r="F110" s="476">
        <f t="shared" si="38"/>
        <v>0</v>
      </c>
      <c r="G110" s="476">
        <f t="shared" si="38"/>
        <v>0</v>
      </c>
      <c r="H110" s="476">
        <f t="shared" si="38"/>
        <v>0</v>
      </c>
      <c r="I110" s="476">
        <f t="shared" si="38"/>
        <v>0</v>
      </c>
      <c r="J110" s="476">
        <f t="shared" si="38"/>
        <v>0</v>
      </c>
      <c r="K110" s="476">
        <f t="shared" si="38"/>
        <v>0</v>
      </c>
      <c r="L110" s="476">
        <f t="shared" si="38"/>
        <v>0</v>
      </c>
      <c r="M110" s="476">
        <f t="shared" si="38"/>
        <v>0</v>
      </c>
      <c r="N110" s="476">
        <f t="shared" si="38"/>
        <v>0</v>
      </c>
      <c r="O110" s="476">
        <f t="shared" si="38"/>
        <v>0</v>
      </c>
      <c r="P110" s="476">
        <f t="shared" si="38"/>
        <v>0</v>
      </c>
      <c r="Q110" s="476">
        <f t="shared" si="38"/>
        <v>0</v>
      </c>
      <c r="R110" s="476">
        <f t="shared" si="38"/>
        <v>0</v>
      </c>
      <c r="S110" s="476">
        <f t="shared" si="38"/>
        <v>0</v>
      </c>
      <c r="T110" s="476">
        <f t="shared" si="37"/>
        <v>0</v>
      </c>
      <c r="U110" s="476">
        <f t="shared" si="37"/>
        <v>0</v>
      </c>
      <c r="V110" s="476">
        <f t="shared" si="37"/>
        <v>0</v>
      </c>
      <c r="W110" s="476">
        <f t="shared" si="37"/>
        <v>0</v>
      </c>
      <c r="X110" s="476">
        <f t="shared" si="37"/>
        <v>0</v>
      </c>
      <c r="Y110" s="476">
        <f t="shared" si="37"/>
        <v>0</v>
      </c>
      <c r="Z110" s="476">
        <f t="shared" si="37"/>
        <v>0</v>
      </c>
      <c r="AA110" s="476">
        <f t="shared" si="37"/>
        <v>0</v>
      </c>
      <c r="AB110" s="476">
        <f t="shared" si="37"/>
        <v>0</v>
      </c>
      <c r="AC110" s="476">
        <f t="shared" si="37"/>
        <v>0</v>
      </c>
      <c r="AD110" s="476">
        <f t="shared" si="37"/>
        <v>0</v>
      </c>
      <c r="AE110" s="476">
        <f t="shared" si="37"/>
        <v>0</v>
      </c>
      <c r="AF110" s="476">
        <f t="shared" si="37"/>
        <v>0</v>
      </c>
      <c r="AG110" s="476">
        <f t="shared" si="37"/>
        <v>0</v>
      </c>
      <c r="AH110" s="477">
        <f t="shared" si="37"/>
        <v>0</v>
      </c>
      <c r="AI110" s="1"/>
      <c r="AJ110" s="1"/>
      <c r="AK110" s="63"/>
    </row>
    <row r="111" spans="1:37" customFormat="1" hidden="1" x14ac:dyDescent="0.2">
      <c r="A111" s="130"/>
      <c r="B111" s="23" t="s">
        <v>325</v>
      </c>
      <c r="C111" s="475" t="s">
        <v>318</v>
      </c>
      <c r="D111" s="476">
        <f t="shared" si="38"/>
        <v>0</v>
      </c>
      <c r="E111" s="476">
        <f t="shared" si="37"/>
        <v>0</v>
      </c>
      <c r="F111" s="476">
        <f t="shared" si="37"/>
        <v>0</v>
      </c>
      <c r="G111" s="476">
        <f t="shared" si="37"/>
        <v>0</v>
      </c>
      <c r="H111" s="476">
        <f t="shared" si="37"/>
        <v>0</v>
      </c>
      <c r="I111" s="476">
        <f t="shared" si="37"/>
        <v>0</v>
      </c>
      <c r="J111" s="476">
        <f t="shared" si="37"/>
        <v>0</v>
      </c>
      <c r="K111" s="476">
        <f t="shared" si="37"/>
        <v>0</v>
      </c>
      <c r="L111" s="476">
        <f t="shared" si="37"/>
        <v>0</v>
      </c>
      <c r="M111" s="476">
        <f t="shared" si="37"/>
        <v>0</v>
      </c>
      <c r="N111" s="476">
        <f t="shared" si="37"/>
        <v>0</v>
      </c>
      <c r="O111" s="476">
        <f t="shared" si="37"/>
        <v>0</v>
      </c>
      <c r="P111" s="476">
        <f t="shared" si="37"/>
        <v>0</v>
      </c>
      <c r="Q111" s="476">
        <f t="shared" si="37"/>
        <v>0</v>
      </c>
      <c r="R111" s="476">
        <f t="shared" si="37"/>
        <v>0</v>
      </c>
      <c r="S111" s="476">
        <f t="shared" si="37"/>
        <v>0</v>
      </c>
      <c r="T111" s="476">
        <f t="shared" si="37"/>
        <v>0</v>
      </c>
      <c r="U111" s="476">
        <f t="shared" si="37"/>
        <v>0</v>
      </c>
      <c r="V111" s="476">
        <f t="shared" si="37"/>
        <v>0</v>
      </c>
      <c r="W111" s="476">
        <f t="shared" si="37"/>
        <v>0</v>
      </c>
      <c r="X111" s="476">
        <f t="shared" si="37"/>
        <v>0</v>
      </c>
      <c r="Y111" s="476">
        <f t="shared" si="37"/>
        <v>0</v>
      </c>
      <c r="Z111" s="476">
        <f t="shared" si="37"/>
        <v>0</v>
      </c>
      <c r="AA111" s="476">
        <f t="shared" si="37"/>
        <v>0</v>
      </c>
      <c r="AB111" s="476">
        <f t="shared" si="37"/>
        <v>0</v>
      </c>
      <c r="AC111" s="476">
        <f t="shared" si="37"/>
        <v>0</v>
      </c>
      <c r="AD111" s="476">
        <f t="shared" si="37"/>
        <v>0</v>
      </c>
      <c r="AE111" s="476">
        <f t="shared" si="37"/>
        <v>0</v>
      </c>
      <c r="AF111" s="476">
        <f t="shared" si="37"/>
        <v>0</v>
      </c>
      <c r="AG111" s="476">
        <f t="shared" si="37"/>
        <v>0</v>
      </c>
      <c r="AH111" s="477">
        <f t="shared" si="37"/>
        <v>0</v>
      </c>
      <c r="AI111" s="1"/>
      <c r="AJ111" s="1"/>
      <c r="AK111" s="63"/>
    </row>
    <row r="112" spans="1:37" customFormat="1" hidden="1" x14ac:dyDescent="0.2">
      <c r="A112" s="130"/>
      <c r="B112" s="5"/>
      <c r="C112" s="475" t="s">
        <v>319</v>
      </c>
      <c r="D112" s="476">
        <f t="shared" si="38"/>
        <v>0</v>
      </c>
      <c r="E112" s="476">
        <f t="shared" si="37"/>
        <v>0</v>
      </c>
      <c r="F112" s="476">
        <f t="shared" si="37"/>
        <v>0</v>
      </c>
      <c r="G112" s="476">
        <f t="shared" si="37"/>
        <v>0</v>
      </c>
      <c r="H112" s="476">
        <f t="shared" si="37"/>
        <v>0</v>
      </c>
      <c r="I112" s="476">
        <f t="shared" si="37"/>
        <v>0</v>
      </c>
      <c r="J112" s="476">
        <f t="shared" si="37"/>
        <v>0</v>
      </c>
      <c r="K112" s="476">
        <f t="shared" si="37"/>
        <v>0</v>
      </c>
      <c r="L112" s="476">
        <f t="shared" si="37"/>
        <v>0</v>
      </c>
      <c r="M112" s="476">
        <f t="shared" si="37"/>
        <v>0</v>
      </c>
      <c r="N112" s="476">
        <f t="shared" si="37"/>
        <v>0</v>
      </c>
      <c r="O112" s="476">
        <f t="shared" si="37"/>
        <v>0</v>
      </c>
      <c r="P112" s="476">
        <f t="shared" si="37"/>
        <v>0</v>
      </c>
      <c r="Q112" s="476">
        <f t="shared" si="37"/>
        <v>0</v>
      </c>
      <c r="R112" s="476">
        <f t="shared" si="37"/>
        <v>0</v>
      </c>
      <c r="S112" s="476">
        <f t="shared" si="37"/>
        <v>0</v>
      </c>
      <c r="T112" s="476">
        <f t="shared" si="37"/>
        <v>0</v>
      </c>
      <c r="U112" s="476">
        <f t="shared" si="37"/>
        <v>0</v>
      </c>
      <c r="V112" s="476">
        <f t="shared" si="37"/>
        <v>0</v>
      </c>
      <c r="W112" s="476">
        <f t="shared" si="37"/>
        <v>0</v>
      </c>
      <c r="X112" s="476">
        <f t="shared" si="37"/>
        <v>0</v>
      </c>
      <c r="Y112" s="476">
        <f t="shared" si="37"/>
        <v>0</v>
      </c>
      <c r="Z112" s="476">
        <f t="shared" si="37"/>
        <v>0</v>
      </c>
      <c r="AA112" s="476">
        <f t="shared" si="37"/>
        <v>0</v>
      </c>
      <c r="AB112" s="476">
        <f t="shared" si="37"/>
        <v>0</v>
      </c>
      <c r="AC112" s="476">
        <f t="shared" si="37"/>
        <v>0</v>
      </c>
      <c r="AD112" s="476">
        <f t="shared" si="37"/>
        <v>0</v>
      </c>
      <c r="AE112" s="476">
        <f t="shared" si="37"/>
        <v>0</v>
      </c>
      <c r="AF112" s="476">
        <f t="shared" si="37"/>
        <v>0</v>
      </c>
      <c r="AG112" s="476">
        <f t="shared" si="37"/>
        <v>0</v>
      </c>
      <c r="AH112" s="477">
        <f t="shared" si="37"/>
        <v>0</v>
      </c>
      <c r="AI112" s="1"/>
      <c r="AJ112" s="1"/>
      <c r="AK112" s="63"/>
    </row>
    <row r="113" spans="1:37" customFormat="1" hidden="1" x14ac:dyDescent="0.2">
      <c r="A113" s="130"/>
      <c r="B113" s="5"/>
      <c r="C113" s="475" t="s">
        <v>321</v>
      </c>
      <c r="D113" s="476">
        <f t="shared" si="38"/>
        <v>0</v>
      </c>
      <c r="E113" s="476">
        <f t="shared" si="37"/>
        <v>0</v>
      </c>
      <c r="F113" s="476">
        <f t="shared" si="37"/>
        <v>0</v>
      </c>
      <c r="G113" s="476">
        <f t="shared" si="37"/>
        <v>0</v>
      </c>
      <c r="H113" s="476">
        <f t="shared" si="37"/>
        <v>0</v>
      </c>
      <c r="I113" s="476">
        <f t="shared" si="37"/>
        <v>0</v>
      </c>
      <c r="J113" s="476">
        <f t="shared" si="37"/>
        <v>0</v>
      </c>
      <c r="K113" s="476">
        <f t="shared" si="37"/>
        <v>0</v>
      </c>
      <c r="L113" s="476">
        <f t="shared" si="37"/>
        <v>0</v>
      </c>
      <c r="M113" s="476">
        <f t="shared" si="37"/>
        <v>0</v>
      </c>
      <c r="N113" s="476">
        <f t="shared" si="37"/>
        <v>0</v>
      </c>
      <c r="O113" s="476">
        <f t="shared" si="37"/>
        <v>0</v>
      </c>
      <c r="P113" s="476">
        <f t="shared" si="37"/>
        <v>0</v>
      </c>
      <c r="Q113" s="476">
        <f t="shared" si="37"/>
        <v>0</v>
      </c>
      <c r="R113" s="476">
        <f t="shared" si="37"/>
        <v>0</v>
      </c>
      <c r="S113" s="476">
        <f t="shared" si="37"/>
        <v>0</v>
      </c>
      <c r="T113" s="476">
        <f t="shared" si="37"/>
        <v>0</v>
      </c>
      <c r="U113" s="476">
        <f t="shared" si="37"/>
        <v>0</v>
      </c>
      <c r="V113" s="476">
        <f t="shared" si="37"/>
        <v>0</v>
      </c>
      <c r="W113" s="476">
        <f t="shared" si="37"/>
        <v>0</v>
      </c>
      <c r="X113" s="476">
        <f t="shared" si="37"/>
        <v>0</v>
      </c>
      <c r="Y113" s="476">
        <f t="shared" si="37"/>
        <v>0</v>
      </c>
      <c r="Z113" s="476">
        <f t="shared" si="37"/>
        <v>0</v>
      </c>
      <c r="AA113" s="476">
        <f t="shared" si="37"/>
        <v>0</v>
      </c>
      <c r="AB113" s="476">
        <f t="shared" si="37"/>
        <v>0</v>
      </c>
      <c r="AC113" s="476">
        <f t="shared" si="37"/>
        <v>0</v>
      </c>
      <c r="AD113" s="476">
        <f t="shared" si="37"/>
        <v>0</v>
      </c>
      <c r="AE113" s="476">
        <f t="shared" si="37"/>
        <v>0</v>
      </c>
      <c r="AF113" s="476">
        <f t="shared" si="37"/>
        <v>0</v>
      </c>
      <c r="AG113" s="476">
        <f t="shared" si="37"/>
        <v>0</v>
      </c>
      <c r="AH113" s="477">
        <f t="shared" si="37"/>
        <v>0</v>
      </c>
      <c r="AI113" s="1"/>
      <c r="AJ113" s="1"/>
      <c r="AK113" s="63"/>
    </row>
    <row r="114" spans="1:37" customFormat="1" hidden="1" x14ac:dyDescent="0.2">
      <c r="A114" s="130"/>
      <c r="B114" s="5"/>
      <c r="C114" s="475" t="s">
        <v>322</v>
      </c>
      <c r="D114" s="476">
        <f t="shared" si="38"/>
        <v>0</v>
      </c>
      <c r="E114" s="476">
        <f t="shared" si="37"/>
        <v>0</v>
      </c>
      <c r="F114" s="476">
        <f t="shared" si="37"/>
        <v>0</v>
      </c>
      <c r="G114" s="476">
        <f t="shared" si="37"/>
        <v>0</v>
      </c>
      <c r="H114" s="476">
        <f t="shared" si="37"/>
        <v>0</v>
      </c>
      <c r="I114" s="476">
        <f t="shared" si="37"/>
        <v>0</v>
      </c>
      <c r="J114" s="476">
        <f t="shared" si="37"/>
        <v>0</v>
      </c>
      <c r="K114" s="476">
        <f t="shared" si="37"/>
        <v>0</v>
      </c>
      <c r="L114" s="476">
        <f t="shared" si="37"/>
        <v>0</v>
      </c>
      <c r="M114" s="476">
        <f t="shared" si="37"/>
        <v>0</v>
      </c>
      <c r="N114" s="476">
        <f t="shared" si="37"/>
        <v>0</v>
      </c>
      <c r="O114" s="476">
        <f t="shared" si="37"/>
        <v>0</v>
      </c>
      <c r="P114" s="476">
        <f t="shared" si="37"/>
        <v>0</v>
      </c>
      <c r="Q114" s="476">
        <f t="shared" si="37"/>
        <v>0</v>
      </c>
      <c r="R114" s="476">
        <f t="shared" si="37"/>
        <v>0</v>
      </c>
      <c r="S114" s="476">
        <f t="shared" si="37"/>
        <v>0</v>
      </c>
      <c r="T114" s="476">
        <f t="shared" si="37"/>
        <v>0</v>
      </c>
      <c r="U114" s="476">
        <f t="shared" si="37"/>
        <v>0</v>
      </c>
      <c r="V114" s="476">
        <f t="shared" si="37"/>
        <v>0</v>
      </c>
      <c r="W114" s="476">
        <f t="shared" si="37"/>
        <v>0</v>
      </c>
      <c r="X114" s="476">
        <f t="shared" si="37"/>
        <v>0</v>
      </c>
      <c r="Y114" s="476">
        <f t="shared" si="37"/>
        <v>0</v>
      </c>
      <c r="Z114" s="476">
        <f t="shared" si="37"/>
        <v>0</v>
      </c>
      <c r="AA114" s="476">
        <f t="shared" si="37"/>
        <v>0</v>
      </c>
      <c r="AB114" s="476">
        <f t="shared" si="37"/>
        <v>0</v>
      </c>
      <c r="AC114" s="476">
        <f t="shared" si="37"/>
        <v>0</v>
      </c>
      <c r="AD114" s="476">
        <f t="shared" si="37"/>
        <v>0</v>
      </c>
      <c r="AE114" s="476">
        <f t="shared" si="37"/>
        <v>0</v>
      </c>
      <c r="AF114" s="476">
        <f t="shared" si="37"/>
        <v>0</v>
      </c>
      <c r="AG114" s="476">
        <f t="shared" si="37"/>
        <v>0</v>
      </c>
      <c r="AH114" s="477">
        <f t="shared" si="37"/>
        <v>0</v>
      </c>
      <c r="AI114" s="1"/>
      <c r="AJ114" s="1"/>
      <c r="AK114" s="63"/>
    </row>
    <row r="115" spans="1:37" customFormat="1" hidden="1" x14ac:dyDescent="0.2">
      <c r="A115" s="130"/>
      <c r="B115" s="5"/>
      <c r="C115" s="475" t="s">
        <v>323</v>
      </c>
      <c r="D115" s="476">
        <f t="shared" si="38"/>
        <v>0</v>
      </c>
      <c r="E115" s="476">
        <f t="shared" si="37"/>
        <v>0</v>
      </c>
      <c r="F115" s="476">
        <f t="shared" si="37"/>
        <v>0</v>
      </c>
      <c r="G115" s="476">
        <f t="shared" si="37"/>
        <v>0</v>
      </c>
      <c r="H115" s="476">
        <f t="shared" si="37"/>
        <v>0</v>
      </c>
      <c r="I115" s="476">
        <f t="shared" si="37"/>
        <v>0</v>
      </c>
      <c r="J115" s="476">
        <f t="shared" si="37"/>
        <v>0</v>
      </c>
      <c r="K115" s="476">
        <f t="shared" si="37"/>
        <v>0</v>
      </c>
      <c r="L115" s="476">
        <f t="shared" si="37"/>
        <v>0</v>
      </c>
      <c r="M115" s="476">
        <f t="shared" si="37"/>
        <v>0</v>
      </c>
      <c r="N115" s="476">
        <f t="shared" si="37"/>
        <v>0</v>
      </c>
      <c r="O115" s="476">
        <f t="shared" si="37"/>
        <v>0</v>
      </c>
      <c r="P115" s="476">
        <f t="shared" si="37"/>
        <v>0</v>
      </c>
      <c r="Q115" s="476">
        <f t="shared" si="37"/>
        <v>0</v>
      </c>
      <c r="R115" s="476">
        <f t="shared" si="37"/>
        <v>0</v>
      </c>
      <c r="S115" s="476">
        <f t="shared" si="37"/>
        <v>0</v>
      </c>
      <c r="T115" s="476">
        <f t="shared" si="37"/>
        <v>0</v>
      </c>
      <c r="U115" s="476">
        <f t="shared" si="37"/>
        <v>0</v>
      </c>
      <c r="V115" s="476">
        <f t="shared" si="37"/>
        <v>0</v>
      </c>
      <c r="W115" s="476">
        <f t="shared" si="37"/>
        <v>0</v>
      </c>
      <c r="X115" s="476">
        <f t="shared" si="37"/>
        <v>0</v>
      </c>
      <c r="Y115" s="476">
        <f t="shared" si="37"/>
        <v>0</v>
      </c>
      <c r="Z115" s="476">
        <f t="shared" si="37"/>
        <v>0</v>
      </c>
      <c r="AA115" s="476">
        <f t="shared" si="37"/>
        <v>0</v>
      </c>
      <c r="AB115" s="476">
        <f t="shared" si="37"/>
        <v>0</v>
      </c>
      <c r="AC115" s="476">
        <f t="shared" si="37"/>
        <v>0</v>
      </c>
      <c r="AD115" s="476">
        <f t="shared" si="37"/>
        <v>0</v>
      </c>
      <c r="AE115" s="476">
        <f t="shared" si="37"/>
        <v>0</v>
      </c>
      <c r="AF115" s="476">
        <f t="shared" si="37"/>
        <v>0</v>
      </c>
      <c r="AG115" s="476">
        <f t="shared" si="37"/>
        <v>0</v>
      </c>
      <c r="AH115" s="477">
        <f t="shared" si="37"/>
        <v>0</v>
      </c>
      <c r="AI115" s="1"/>
      <c r="AJ115" s="1"/>
      <c r="AK115" s="63"/>
    </row>
    <row r="116" spans="1:37" customFormat="1" hidden="1" x14ac:dyDescent="0.2">
      <c r="A116" s="130"/>
      <c r="B116" s="5"/>
      <c r="C116" s="478" t="s">
        <v>324</v>
      </c>
      <c r="D116" s="479">
        <f t="shared" si="38"/>
        <v>0</v>
      </c>
      <c r="E116" s="479">
        <f t="shared" si="37"/>
        <v>0</v>
      </c>
      <c r="F116" s="479">
        <f t="shared" si="37"/>
        <v>0</v>
      </c>
      <c r="G116" s="479">
        <f t="shared" si="37"/>
        <v>0</v>
      </c>
      <c r="H116" s="479">
        <f t="shared" si="37"/>
        <v>0</v>
      </c>
      <c r="I116" s="479">
        <f t="shared" si="37"/>
        <v>0</v>
      </c>
      <c r="J116" s="479">
        <f t="shared" si="37"/>
        <v>0</v>
      </c>
      <c r="K116" s="479">
        <f t="shared" si="37"/>
        <v>0</v>
      </c>
      <c r="L116" s="479">
        <f t="shared" si="37"/>
        <v>0</v>
      </c>
      <c r="M116" s="479">
        <f t="shared" si="37"/>
        <v>0</v>
      </c>
      <c r="N116" s="479">
        <f t="shared" si="37"/>
        <v>0</v>
      </c>
      <c r="O116" s="479">
        <f t="shared" si="37"/>
        <v>0</v>
      </c>
      <c r="P116" s="479">
        <f t="shared" si="37"/>
        <v>0</v>
      </c>
      <c r="Q116" s="479">
        <f t="shared" si="37"/>
        <v>0</v>
      </c>
      <c r="R116" s="479">
        <f t="shared" si="37"/>
        <v>0</v>
      </c>
      <c r="S116" s="479">
        <f t="shared" si="37"/>
        <v>0</v>
      </c>
      <c r="T116" s="479">
        <f t="shared" si="37"/>
        <v>0</v>
      </c>
      <c r="U116" s="479">
        <f t="shared" si="37"/>
        <v>0</v>
      </c>
      <c r="V116" s="479">
        <f t="shared" si="37"/>
        <v>0</v>
      </c>
      <c r="W116" s="479">
        <f t="shared" si="37"/>
        <v>0</v>
      </c>
      <c r="X116" s="479">
        <f t="shared" si="37"/>
        <v>0</v>
      </c>
      <c r="Y116" s="479">
        <f t="shared" si="37"/>
        <v>0</v>
      </c>
      <c r="Z116" s="479">
        <f t="shared" si="37"/>
        <v>0</v>
      </c>
      <c r="AA116" s="479">
        <f t="shared" si="37"/>
        <v>0</v>
      </c>
      <c r="AB116" s="479">
        <f t="shared" si="37"/>
        <v>0</v>
      </c>
      <c r="AC116" s="479">
        <f t="shared" si="37"/>
        <v>0</v>
      </c>
      <c r="AD116" s="479">
        <f t="shared" si="37"/>
        <v>0</v>
      </c>
      <c r="AE116" s="479">
        <f t="shared" si="37"/>
        <v>0</v>
      </c>
      <c r="AF116" s="479">
        <f t="shared" si="37"/>
        <v>0</v>
      </c>
      <c r="AG116" s="479">
        <f t="shared" si="37"/>
        <v>0</v>
      </c>
      <c r="AH116" s="480">
        <f t="shared" si="37"/>
        <v>0</v>
      </c>
      <c r="AI116" s="1"/>
      <c r="AJ116" s="1"/>
      <c r="AK116" s="63"/>
    </row>
    <row r="117" spans="1:37" hidden="1" x14ac:dyDescent="0.2">
      <c r="B117" s="1"/>
    </row>
    <row r="118" spans="1:37" hidden="1" x14ac:dyDescent="0.2">
      <c r="B118" s="481" t="s">
        <v>326</v>
      </c>
      <c r="C118" s="482" t="s">
        <v>327</v>
      </c>
      <c r="D118" s="476">
        <f>IF(OR(D109="",D110=""),0,D110-D109)</f>
        <v>0</v>
      </c>
      <c r="E118" s="476">
        <f t="shared" ref="E118:T118" si="39">IF(OR(E109="",E110=""),0,E110-E109)</f>
        <v>0</v>
      </c>
      <c r="F118" s="476">
        <f t="shared" si="39"/>
        <v>0</v>
      </c>
      <c r="G118" s="476">
        <f t="shared" si="39"/>
        <v>0</v>
      </c>
      <c r="H118" s="476">
        <f t="shared" si="39"/>
        <v>0</v>
      </c>
      <c r="I118" s="476">
        <f t="shared" si="39"/>
        <v>0</v>
      </c>
      <c r="J118" s="476">
        <f t="shared" si="39"/>
        <v>0</v>
      </c>
      <c r="K118" s="476">
        <f t="shared" si="39"/>
        <v>0</v>
      </c>
      <c r="L118" s="476">
        <f t="shared" si="39"/>
        <v>0</v>
      </c>
      <c r="M118" s="476">
        <f t="shared" si="39"/>
        <v>0</v>
      </c>
      <c r="N118" s="476">
        <f t="shared" si="39"/>
        <v>0</v>
      </c>
      <c r="O118" s="476">
        <f t="shared" si="39"/>
        <v>0</v>
      </c>
      <c r="P118" s="476">
        <f t="shared" si="39"/>
        <v>0</v>
      </c>
      <c r="Q118" s="476">
        <f t="shared" si="39"/>
        <v>0</v>
      </c>
      <c r="R118" s="476">
        <f t="shared" si="39"/>
        <v>0</v>
      </c>
      <c r="S118" s="476">
        <f t="shared" si="39"/>
        <v>0</v>
      </c>
      <c r="T118" s="476">
        <f t="shared" si="39"/>
        <v>0</v>
      </c>
      <c r="U118" s="476">
        <f>IF(OR(U109="",U110=""),0,U110-U109)</f>
        <v>0</v>
      </c>
      <c r="V118" s="476">
        <f t="shared" ref="V118:AH118" si="40">IF(OR(V109="",V110=""),0,V110-V109)</f>
        <v>0</v>
      </c>
      <c r="W118" s="476">
        <f t="shared" si="40"/>
        <v>0</v>
      </c>
      <c r="X118" s="476">
        <f t="shared" si="40"/>
        <v>0</v>
      </c>
      <c r="Y118" s="476">
        <f t="shared" si="40"/>
        <v>0</v>
      </c>
      <c r="Z118" s="476">
        <f t="shared" si="40"/>
        <v>0</v>
      </c>
      <c r="AA118" s="476">
        <f t="shared" si="40"/>
        <v>0</v>
      </c>
      <c r="AB118" s="476">
        <f t="shared" si="40"/>
        <v>0</v>
      </c>
      <c r="AC118" s="476">
        <f t="shared" si="40"/>
        <v>0</v>
      </c>
      <c r="AD118" s="476">
        <f t="shared" si="40"/>
        <v>0</v>
      </c>
      <c r="AE118" s="476">
        <f t="shared" si="40"/>
        <v>0</v>
      </c>
      <c r="AF118" s="476">
        <f t="shared" si="40"/>
        <v>0</v>
      </c>
      <c r="AG118" s="476">
        <f t="shared" si="40"/>
        <v>0</v>
      </c>
      <c r="AH118" s="476">
        <f t="shared" si="40"/>
        <v>0</v>
      </c>
    </row>
    <row r="119" spans="1:37" hidden="1" x14ac:dyDescent="0.2">
      <c r="B119" s="483"/>
      <c r="C119" s="482" t="s">
        <v>328</v>
      </c>
      <c r="D119" s="476">
        <f>IF(OR(D111="",D112=""),0,D112-D111)</f>
        <v>0</v>
      </c>
      <c r="E119" s="476">
        <f t="shared" ref="E119:T119" si="41">IF(OR(E111="",E112=""),0,E112-E111)</f>
        <v>0</v>
      </c>
      <c r="F119" s="476">
        <f t="shared" si="41"/>
        <v>0</v>
      </c>
      <c r="G119" s="476">
        <f t="shared" si="41"/>
        <v>0</v>
      </c>
      <c r="H119" s="476">
        <f t="shared" si="41"/>
        <v>0</v>
      </c>
      <c r="I119" s="476">
        <f t="shared" si="41"/>
        <v>0</v>
      </c>
      <c r="J119" s="476">
        <f t="shared" si="41"/>
        <v>0</v>
      </c>
      <c r="K119" s="476">
        <f t="shared" si="41"/>
        <v>0</v>
      </c>
      <c r="L119" s="476">
        <f t="shared" si="41"/>
        <v>0</v>
      </c>
      <c r="M119" s="476">
        <f t="shared" si="41"/>
        <v>0</v>
      </c>
      <c r="N119" s="476">
        <f t="shared" si="41"/>
        <v>0</v>
      </c>
      <c r="O119" s="476">
        <f t="shared" si="41"/>
        <v>0</v>
      </c>
      <c r="P119" s="476">
        <f t="shared" si="41"/>
        <v>0</v>
      </c>
      <c r="Q119" s="476">
        <f t="shared" si="41"/>
        <v>0</v>
      </c>
      <c r="R119" s="476">
        <f t="shared" si="41"/>
        <v>0</v>
      </c>
      <c r="S119" s="476">
        <f t="shared" si="41"/>
        <v>0</v>
      </c>
      <c r="T119" s="476">
        <f t="shared" si="41"/>
        <v>0</v>
      </c>
      <c r="U119" s="476">
        <f>IF(OR(U111="",U112=""),0,U112-U111)</f>
        <v>0</v>
      </c>
      <c r="V119" s="476">
        <f t="shared" ref="V119:AH119" si="42">IF(OR(V111="",V112=""),0,V112-V111)</f>
        <v>0</v>
      </c>
      <c r="W119" s="476">
        <f t="shared" si="42"/>
        <v>0</v>
      </c>
      <c r="X119" s="476">
        <f t="shared" si="42"/>
        <v>0</v>
      </c>
      <c r="Y119" s="476">
        <f t="shared" si="42"/>
        <v>0</v>
      </c>
      <c r="Z119" s="476">
        <f t="shared" si="42"/>
        <v>0</v>
      </c>
      <c r="AA119" s="476">
        <f t="shared" si="42"/>
        <v>0</v>
      </c>
      <c r="AB119" s="476">
        <f t="shared" si="42"/>
        <v>0</v>
      </c>
      <c r="AC119" s="476">
        <f t="shared" si="42"/>
        <v>0</v>
      </c>
      <c r="AD119" s="476">
        <f t="shared" si="42"/>
        <v>0</v>
      </c>
      <c r="AE119" s="476">
        <f t="shared" si="42"/>
        <v>0</v>
      </c>
      <c r="AF119" s="476">
        <f t="shared" si="42"/>
        <v>0</v>
      </c>
      <c r="AG119" s="476">
        <f t="shared" si="42"/>
        <v>0</v>
      </c>
      <c r="AH119" s="476">
        <f t="shared" si="42"/>
        <v>0</v>
      </c>
    </row>
    <row r="120" spans="1:37" hidden="1" x14ac:dyDescent="0.2">
      <c r="B120" s="483"/>
      <c r="C120" s="482" t="s">
        <v>329</v>
      </c>
      <c r="D120" s="476">
        <f>IF(OR(D113="",D114=""),0,D114-D113)</f>
        <v>0</v>
      </c>
      <c r="E120" s="476">
        <f t="shared" ref="E120:T120" si="43">IF(OR(E113="",E114=""),0,E114-E113)</f>
        <v>0</v>
      </c>
      <c r="F120" s="476">
        <f t="shared" si="43"/>
        <v>0</v>
      </c>
      <c r="G120" s="476">
        <f t="shared" si="43"/>
        <v>0</v>
      </c>
      <c r="H120" s="476">
        <f t="shared" si="43"/>
        <v>0</v>
      </c>
      <c r="I120" s="476">
        <f t="shared" si="43"/>
        <v>0</v>
      </c>
      <c r="J120" s="476">
        <f t="shared" si="43"/>
        <v>0</v>
      </c>
      <c r="K120" s="476">
        <f t="shared" si="43"/>
        <v>0</v>
      </c>
      <c r="L120" s="476">
        <f t="shared" si="43"/>
        <v>0</v>
      </c>
      <c r="M120" s="476">
        <f t="shared" si="43"/>
        <v>0</v>
      </c>
      <c r="N120" s="476">
        <f t="shared" si="43"/>
        <v>0</v>
      </c>
      <c r="O120" s="476">
        <f t="shared" si="43"/>
        <v>0</v>
      </c>
      <c r="P120" s="476">
        <f t="shared" si="43"/>
        <v>0</v>
      </c>
      <c r="Q120" s="476">
        <f t="shared" si="43"/>
        <v>0</v>
      </c>
      <c r="R120" s="476">
        <f t="shared" si="43"/>
        <v>0</v>
      </c>
      <c r="S120" s="476">
        <f t="shared" si="43"/>
        <v>0</v>
      </c>
      <c r="T120" s="476">
        <f t="shared" si="43"/>
        <v>0</v>
      </c>
      <c r="U120" s="476">
        <f>IF(OR(U113="",U114=""),0,U114-U113)</f>
        <v>0</v>
      </c>
      <c r="V120" s="476">
        <f t="shared" ref="V120:AH120" si="44">IF(OR(V113="",V114=""),0,V114-V113)</f>
        <v>0</v>
      </c>
      <c r="W120" s="476">
        <f t="shared" si="44"/>
        <v>0</v>
      </c>
      <c r="X120" s="476">
        <f t="shared" si="44"/>
        <v>0</v>
      </c>
      <c r="Y120" s="476">
        <f t="shared" si="44"/>
        <v>0</v>
      </c>
      <c r="Z120" s="476">
        <f t="shared" si="44"/>
        <v>0</v>
      </c>
      <c r="AA120" s="476">
        <f t="shared" si="44"/>
        <v>0</v>
      </c>
      <c r="AB120" s="476">
        <f t="shared" si="44"/>
        <v>0</v>
      </c>
      <c r="AC120" s="476">
        <f t="shared" si="44"/>
        <v>0</v>
      </c>
      <c r="AD120" s="476">
        <f t="shared" si="44"/>
        <v>0</v>
      </c>
      <c r="AE120" s="476">
        <f t="shared" si="44"/>
        <v>0</v>
      </c>
      <c r="AF120" s="476">
        <f t="shared" si="44"/>
        <v>0</v>
      </c>
      <c r="AG120" s="476">
        <f t="shared" si="44"/>
        <v>0</v>
      </c>
      <c r="AH120" s="476">
        <f t="shared" si="44"/>
        <v>0</v>
      </c>
    </row>
    <row r="121" spans="1:37" hidden="1" x14ac:dyDescent="0.2">
      <c r="B121" s="483"/>
      <c r="C121" s="482" t="s">
        <v>330</v>
      </c>
      <c r="D121" s="476">
        <f>IF(OR(D115="",D116=""),0,D116-D115)</f>
        <v>0</v>
      </c>
      <c r="E121" s="476">
        <f t="shared" ref="E121:T121" si="45">IF(OR(E115="",E116=""),0,E116-E115)</f>
        <v>0</v>
      </c>
      <c r="F121" s="476">
        <f t="shared" si="45"/>
        <v>0</v>
      </c>
      <c r="G121" s="476">
        <f t="shared" si="45"/>
        <v>0</v>
      </c>
      <c r="H121" s="476">
        <f t="shared" si="45"/>
        <v>0</v>
      </c>
      <c r="I121" s="476">
        <f t="shared" si="45"/>
        <v>0</v>
      </c>
      <c r="J121" s="476">
        <f t="shared" si="45"/>
        <v>0</v>
      </c>
      <c r="K121" s="476">
        <f t="shared" si="45"/>
        <v>0</v>
      </c>
      <c r="L121" s="476">
        <f t="shared" si="45"/>
        <v>0</v>
      </c>
      <c r="M121" s="476">
        <f t="shared" si="45"/>
        <v>0</v>
      </c>
      <c r="N121" s="476">
        <f t="shared" si="45"/>
        <v>0</v>
      </c>
      <c r="O121" s="476">
        <f t="shared" si="45"/>
        <v>0</v>
      </c>
      <c r="P121" s="476">
        <f t="shared" si="45"/>
        <v>0</v>
      </c>
      <c r="Q121" s="476">
        <f t="shared" si="45"/>
        <v>0</v>
      </c>
      <c r="R121" s="476">
        <f t="shared" si="45"/>
        <v>0</v>
      </c>
      <c r="S121" s="476">
        <f t="shared" si="45"/>
        <v>0</v>
      </c>
      <c r="T121" s="476">
        <f t="shared" si="45"/>
        <v>0</v>
      </c>
      <c r="U121" s="476">
        <f>IF(OR(U115="",U116=""),0,U116-U115)</f>
        <v>0</v>
      </c>
      <c r="V121" s="476">
        <f t="shared" ref="V121:AH121" si="46">IF(OR(V115="",V116=""),0,V116-V115)</f>
        <v>0</v>
      </c>
      <c r="W121" s="476">
        <f t="shared" si="46"/>
        <v>0</v>
      </c>
      <c r="X121" s="476">
        <f t="shared" si="46"/>
        <v>0</v>
      </c>
      <c r="Y121" s="476">
        <f t="shared" si="46"/>
        <v>0</v>
      </c>
      <c r="Z121" s="476">
        <f t="shared" si="46"/>
        <v>0</v>
      </c>
      <c r="AA121" s="476">
        <f t="shared" si="46"/>
        <v>0</v>
      </c>
      <c r="AB121" s="476">
        <f t="shared" si="46"/>
        <v>0</v>
      </c>
      <c r="AC121" s="476">
        <f t="shared" si="46"/>
        <v>0</v>
      </c>
      <c r="AD121" s="476">
        <f t="shared" si="46"/>
        <v>0</v>
      </c>
      <c r="AE121" s="476">
        <f t="shared" si="46"/>
        <v>0</v>
      </c>
      <c r="AF121" s="476">
        <f t="shared" si="46"/>
        <v>0</v>
      </c>
      <c r="AG121" s="476">
        <f t="shared" si="46"/>
        <v>0</v>
      </c>
      <c r="AH121" s="476">
        <f t="shared" si="46"/>
        <v>0</v>
      </c>
    </row>
    <row r="122" spans="1:37" hidden="1" x14ac:dyDescent="0.2">
      <c r="B122" s="483"/>
      <c r="C122" s="482"/>
    </row>
    <row r="123" spans="1:37" hidden="1" x14ac:dyDescent="0.2">
      <c r="B123" s="483"/>
      <c r="C123" s="482" t="s">
        <v>331</v>
      </c>
      <c r="D123" s="476">
        <f>IF(OR(D110="",D111=""),0,D111-D110)</f>
        <v>0</v>
      </c>
      <c r="E123" s="476">
        <f t="shared" ref="E123:T123" si="47">IF(OR(E110="",E111=""),0,E111-E110)</f>
        <v>0</v>
      </c>
      <c r="F123" s="476">
        <f t="shared" si="47"/>
        <v>0</v>
      </c>
      <c r="G123" s="476">
        <f t="shared" si="47"/>
        <v>0</v>
      </c>
      <c r="H123" s="476">
        <f t="shared" si="47"/>
        <v>0</v>
      </c>
      <c r="I123" s="476">
        <f t="shared" si="47"/>
        <v>0</v>
      </c>
      <c r="J123" s="476">
        <f t="shared" si="47"/>
        <v>0</v>
      </c>
      <c r="K123" s="476">
        <f t="shared" si="47"/>
        <v>0</v>
      </c>
      <c r="L123" s="476">
        <f t="shared" si="47"/>
        <v>0</v>
      </c>
      <c r="M123" s="476">
        <f t="shared" si="47"/>
        <v>0</v>
      </c>
      <c r="N123" s="476">
        <f t="shared" si="47"/>
        <v>0</v>
      </c>
      <c r="O123" s="476">
        <f t="shared" si="47"/>
        <v>0</v>
      </c>
      <c r="P123" s="476">
        <f t="shared" si="47"/>
        <v>0</v>
      </c>
      <c r="Q123" s="476">
        <f t="shared" si="47"/>
        <v>0</v>
      </c>
      <c r="R123" s="476">
        <f t="shared" si="47"/>
        <v>0</v>
      </c>
      <c r="S123" s="476">
        <f t="shared" si="47"/>
        <v>0</v>
      </c>
      <c r="T123" s="476">
        <f t="shared" si="47"/>
        <v>0</v>
      </c>
      <c r="U123" s="476">
        <f>IF(OR(U110="",U111=""),0,U111-U110)</f>
        <v>0</v>
      </c>
      <c r="V123" s="476">
        <f t="shared" ref="V123:AH123" si="48">IF(OR(V110="",V111=""),0,V111-V110)</f>
        <v>0</v>
      </c>
      <c r="W123" s="476">
        <f t="shared" si="48"/>
        <v>0</v>
      </c>
      <c r="X123" s="476">
        <f t="shared" si="48"/>
        <v>0</v>
      </c>
      <c r="Y123" s="476">
        <f t="shared" si="48"/>
        <v>0</v>
      </c>
      <c r="Z123" s="476">
        <f t="shared" si="48"/>
        <v>0</v>
      </c>
      <c r="AA123" s="476">
        <f t="shared" si="48"/>
        <v>0</v>
      </c>
      <c r="AB123" s="476">
        <f t="shared" si="48"/>
        <v>0</v>
      </c>
      <c r="AC123" s="476">
        <f t="shared" si="48"/>
        <v>0</v>
      </c>
      <c r="AD123" s="476">
        <f t="shared" si="48"/>
        <v>0</v>
      </c>
      <c r="AE123" s="476">
        <f t="shared" si="48"/>
        <v>0</v>
      </c>
      <c r="AF123" s="476">
        <f t="shared" si="48"/>
        <v>0</v>
      </c>
      <c r="AG123" s="476">
        <f t="shared" si="48"/>
        <v>0</v>
      </c>
      <c r="AH123" s="476">
        <f t="shared" si="48"/>
        <v>0</v>
      </c>
    </row>
    <row r="124" spans="1:37" hidden="1" x14ac:dyDescent="0.2">
      <c r="B124" s="483"/>
      <c r="C124" s="482" t="s">
        <v>332</v>
      </c>
      <c r="D124" s="476">
        <f>IF(OR(D112="",D113=""),0,D113-D112)</f>
        <v>0</v>
      </c>
      <c r="E124" s="476">
        <f t="shared" ref="E124:T124" si="49">IF(OR(E112="",E113=""),0,E113-E112)</f>
        <v>0</v>
      </c>
      <c r="F124" s="476">
        <f t="shared" si="49"/>
        <v>0</v>
      </c>
      <c r="G124" s="476">
        <f t="shared" si="49"/>
        <v>0</v>
      </c>
      <c r="H124" s="476">
        <f t="shared" si="49"/>
        <v>0</v>
      </c>
      <c r="I124" s="476">
        <f t="shared" si="49"/>
        <v>0</v>
      </c>
      <c r="J124" s="476">
        <f t="shared" si="49"/>
        <v>0</v>
      </c>
      <c r="K124" s="476">
        <f t="shared" si="49"/>
        <v>0</v>
      </c>
      <c r="L124" s="476">
        <f t="shared" si="49"/>
        <v>0</v>
      </c>
      <c r="M124" s="476">
        <f t="shared" si="49"/>
        <v>0</v>
      </c>
      <c r="N124" s="476">
        <f t="shared" si="49"/>
        <v>0</v>
      </c>
      <c r="O124" s="476">
        <f t="shared" si="49"/>
        <v>0</v>
      </c>
      <c r="P124" s="476">
        <f t="shared" si="49"/>
        <v>0</v>
      </c>
      <c r="Q124" s="476">
        <f t="shared" si="49"/>
        <v>0</v>
      </c>
      <c r="R124" s="476">
        <f t="shared" si="49"/>
        <v>0</v>
      </c>
      <c r="S124" s="476">
        <f t="shared" si="49"/>
        <v>0</v>
      </c>
      <c r="T124" s="476">
        <f t="shared" si="49"/>
        <v>0</v>
      </c>
      <c r="U124" s="476">
        <f>IF(OR(U112="",U113=""),0,U113-U112)</f>
        <v>0</v>
      </c>
      <c r="V124" s="476">
        <f t="shared" ref="V124:AH124" si="50">IF(OR(V112="",V113=""),0,V113-V112)</f>
        <v>0</v>
      </c>
      <c r="W124" s="476">
        <f t="shared" si="50"/>
        <v>0</v>
      </c>
      <c r="X124" s="476">
        <f t="shared" si="50"/>
        <v>0</v>
      </c>
      <c r="Y124" s="476">
        <f t="shared" si="50"/>
        <v>0</v>
      </c>
      <c r="Z124" s="476">
        <f t="shared" si="50"/>
        <v>0</v>
      </c>
      <c r="AA124" s="476">
        <f t="shared" si="50"/>
        <v>0</v>
      </c>
      <c r="AB124" s="476">
        <f t="shared" si="50"/>
        <v>0</v>
      </c>
      <c r="AC124" s="476">
        <f t="shared" si="50"/>
        <v>0</v>
      </c>
      <c r="AD124" s="476">
        <f t="shared" si="50"/>
        <v>0</v>
      </c>
      <c r="AE124" s="476">
        <f t="shared" si="50"/>
        <v>0</v>
      </c>
      <c r="AF124" s="476">
        <f t="shared" si="50"/>
        <v>0</v>
      </c>
      <c r="AG124" s="476">
        <f t="shared" si="50"/>
        <v>0</v>
      </c>
      <c r="AH124" s="476">
        <f t="shared" si="50"/>
        <v>0</v>
      </c>
    </row>
    <row r="125" spans="1:37" hidden="1" x14ac:dyDescent="0.2">
      <c r="B125" s="483"/>
      <c r="C125" s="482" t="s">
        <v>333</v>
      </c>
      <c r="D125" s="476">
        <f>IF(OR(D114="",D115=""),0,D115-D114)</f>
        <v>0</v>
      </c>
      <c r="E125" s="476">
        <f t="shared" ref="E125:T125" si="51">IF(OR(E114="",E115=""),0,E115-E114)</f>
        <v>0</v>
      </c>
      <c r="F125" s="476">
        <f t="shared" si="51"/>
        <v>0</v>
      </c>
      <c r="G125" s="476">
        <f t="shared" si="51"/>
        <v>0</v>
      </c>
      <c r="H125" s="476">
        <f t="shared" si="51"/>
        <v>0</v>
      </c>
      <c r="I125" s="476">
        <f t="shared" si="51"/>
        <v>0</v>
      </c>
      <c r="J125" s="476">
        <f t="shared" si="51"/>
        <v>0</v>
      </c>
      <c r="K125" s="476">
        <f t="shared" si="51"/>
        <v>0</v>
      </c>
      <c r="L125" s="476">
        <f t="shared" si="51"/>
        <v>0</v>
      </c>
      <c r="M125" s="476">
        <f t="shared" si="51"/>
        <v>0</v>
      </c>
      <c r="N125" s="476">
        <f t="shared" si="51"/>
        <v>0</v>
      </c>
      <c r="O125" s="476">
        <f t="shared" si="51"/>
        <v>0</v>
      </c>
      <c r="P125" s="476">
        <f t="shared" si="51"/>
        <v>0</v>
      </c>
      <c r="Q125" s="476">
        <f t="shared" si="51"/>
        <v>0</v>
      </c>
      <c r="R125" s="476">
        <f t="shared" si="51"/>
        <v>0</v>
      </c>
      <c r="S125" s="476">
        <f t="shared" si="51"/>
        <v>0</v>
      </c>
      <c r="T125" s="476">
        <f t="shared" si="51"/>
        <v>0</v>
      </c>
      <c r="U125" s="476">
        <f>IF(OR(U114="",U115=""),0,U115-U114)</f>
        <v>0</v>
      </c>
      <c r="V125" s="476">
        <f t="shared" ref="V125:AH125" si="52">IF(OR(V114="",V115=""),0,V115-V114)</f>
        <v>0</v>
      </c>
      <c r="W125" s="476">
        <f t="shared" si="52"/>
        <v>0</v>
      </c>
      <c r="X125" s="476">
        <f t="shared" si="52"/>
        <v>0</v>
      </c>
      <c r="Y125" s="476">
        <f t="shared" si="52"/>
        <v>0</v>
      </c>
      <c r="Z125" s="476">
        <f t="shared" si="52"/>
        <v>0</v>
      </c>
      <c r="AA125" s="476">
        <f t="shared" si="52"/>
        <v>0</v>
      </c>
      <c r="AB125" s="476">
        <f t="shared" si="52"/>
        <v>0</v>
      </c>
      <c r="AC125" s="476">
        <f t="shared" si="52"/>
        <v>0</v>
      </c>
      <c r="AD125" s="476">
        <f t="shared" si="52"/>
        <v>0</v>
      </c>
      <c r="AE125" s="476">
        <f t="shared" si="52"/>
        <v>0</v>
      </c>
      <c r="AF125" s="476">
        <f t="shared" si="52"/>
        <v>0</v>
      </c>
      <c r="AG125" s="476">
        <f t="shared" si="52"/>
        <v>0</v>
      </c>
      <c r="AH125" s="476">
        <f t="shared" si="52"/>
        <v>0</v>
      </c>
    </row>
    <row r="126" spans="1:37" hidden="1" x14ac:dyDescent="0.2">
      <c r="B126" s="483"/>
      <c r="C126" s="482"/>
    </row>
    <row r="127" spans="1:37" hidden="1" x14ac:dyDescent="0.2">
      <c r="B127" s="483"/>
      <c r="C127" s="482" t="s">
        <v>334</v>
      </c>
      <c r="D127" s="484">
        <f>IF(D123&gt;=0.5,0,D118+D119)</f>
        <v>0</v>
      </c>
      <c r="E127" s="484">
        <f t="shared" ref="E127:T127" si="53">IF(E123&gt;=0.5,0,E118+E119)</f>
        <v>0</v>
      </c>
      <c r="F127" s="484">
        <f t="shared" si="53"/>
        <v>0</v>
      </c>
      <c r="G127" s="484">
        <f t="shared" si="53"/>
        <v>0</v>
      </c>
      <c r="H127" s="484">
        <f t="shared" si="53"/>
        <v>0</v>
      </c>
      <c r="I127" s="484">
        <f t="shared" si="53"/>
        <v>0</v>
      </c>
      <c r="J127" s="484">
        <f t="shared" si="53"/>
        <v>0</v>
      </c>
      <c r="K127" s="484">
        <f t="shared" si="53"/>
        <v>0</v>
      </c>
      <c r="L127" s="484">
        <f t="shared" si="53"/>
        <v>0</v>
      </c>
      <c r="M127" s="484">
        <f t="shared" si="53"/>
        <v>0</v>
      </c>
      <c r="N127" s="484">
        <f t="shared" si="53"/>
        <v>0</v>
      </c>
      <c r="O127" s="484">
        <f t="shared" si="53"/>
        <v>0</v>
      </c>
      <c r="P127" s="484">
        <f t="shared" si="53"/>
        <v>0</v>
      </c>
      <c r="Q127" s="484">
        <f t="shared" si="53"/>
        <v>0</v>
      </c>
      <c r="R127" s="484">
        <f t="shared" si="53"/>
        <v>0</v>
      </c>
      <c r="S127" s="484">
        <f t="shared" si="53"/>
        <v>0</v>
      </c>
      <c r="T127" s="484">
        <f t="shared" si="53"/>
        <v>0</v>
      </c>
      <c r="U127" s="484">
        <f>IF(U123&gt;=0.5,0,U118+U119)</f>
        <v>0</v>
      </c>
      <c r="V127" s="484">
        <f t="shared" ref="V127:AH127" si="54">IF(V123&gt;=0.5,0,V118+V119)</f>
        <v>0</v>
      </c>
      <c r="W127" s="484">
        <f t="shared" si="54"/>
        <v>0</v>
      </c>
      <c r="X127" s="484">
        <f t="shared" si="54"/>
        <v>0</v>
      </c>
      <c r="Y127" s="484">
        <f t="shared" si="54"/>
        <v>0</v>
      </c>
      <c r="Z127" s="484">
        <f t="shared" si="54"/>
        <v>0</v>
      </c>
      <c r="AA127" s="484">
        <f t="shared" si="54"/>
        <v>0</v>
      </c>
      <c r="AB127" s="484">
        <f t="shared" si="54"/>
        <v>0</v>
      </c>
      <c r="AC127" s="484">
        <f t="shared" si="54"/>
        <v>0</v>
      </c>
      <c r="AD127" s="484">
        <f t="shared" si="54"/>
        <v>0</v>
      </c>
      <c r="AE127" s="484">
        <f t="shared" si="54"/>
        <v>0</v>
      </c>
      <c r="AF127" s="484">
        <f t="shared" si="54"/>
        <v>0</v>
      </c>
      <c r="AG127" s="484">
        <f t="shared" si="54"/>
        <v>0</v>
      </c>
      <c r="AH127" s="484">
        <f t="shared" si="54"/>
        <v>0</v>
      </c>
    </row>
    <row r="128" spans="1:37" hidden="1" x14ac:dyDescent="0.2">
      <c r="B128" s="483"/>
      <c r="C128" s="482" t="s">
        <v>335</v>
      </c>
      <c r="D128" s="484">
        <f>IF(OR(D123&gt;=0.5,D124&gt;=0.5),0,D118+D119+D120)</f>
        <v>0</v>
      </c>
      <c r="E128" s="484">
        <f t="shared" ref="E128:T128" si="55">IF(OR(E123&gt;=0.5,E124&gt;=0.5),0,E118+E119+E120)</f>
        <v>0</v>
      </c>
      <c r="F128" s="484">
        <f t="shared" si="55"/>
        <v>0</v>
      </c>
      <c r="G128" s="484">
        <f t="shared" si="55"/>
        <v>0</v>
      </c>
      <c r="H128" s="484">
        <f t="shared" si="55"/>
        <v>0</v>
      </c>
      <c r="I128" s="484">
        <f t="shared" si="55"/>
        <v>0</v>
      </c>
      <c r="J128" s="484">
        <f t="shared" si="55"/>
        <v>0</v>
      </c>
      <c r="K128" s="484">
        <f t="shared" si="55"/>
        <v>0</v>
      </c>
      <c r="L128" s="484">
        <f t="shared" si="55"/>
        <v>0</v>
      </c>
      <c r="M128" s="484">
        <f t="shared" si="55"/>
        <v>0</v>
      </c>
      <c r="N128" s="484">
        <f t="shared" si="55"/>
        <v>0</v>
      </c>
      <c r="O128" s="484">
        <f t="shared" si="55"/>
        <v>0</v>
      </c>
      <c r="P128" s="484">
        <f t="shared" si="55"/>
        <v>0</v>
      </c>
      <c r="Q128" s="484">
        <f t="shared" si="55"/>
        <v>0</v>
      </c>
      <c r="R128" s="484">
        <f t="shared" si="55"/>
        <v>0</v>
      </c>
      <c r="S128" s="484">
        <f t="shared" si="55"/>
        <v>0</v>
      </c>
      <c r="T128" s="484">
        <f t="shared" si="55"/>
        <v>0</v>
      </c>
      <c r="U128" s="484">
        <f>IF(OR(U123&gt;=0.5,U124&gt;=0.5),0,U118+U119+U120)</f>
        <v>0</v>
      </c>
      <c r="V128" s="484">
        <f t="shared" ref="V128:AH128" si="56">IF(OR(V123&gt;=0.5,V124&gt;=0.5),0,V118+V119+V120)</f>
        <v>0</v>
      </c>
      <c r="W128" s="484">
        <f t="shared" si="56"/>
        <v>0</v>
      </c>
      <c r="X128" s="484">
        <f t="shared" si="56"/>
        <v>0</v>
      </c>
      <c r="Y128" s="484">
        <f t="shared" si="56"/>
        <v>0</v>
      </c>
      <c r="Z128" s="484">
        <f t="shared" si="56"/>
        <v>0</v>
      </c>
      <c r="AA128" s="484">
        <f t="shared" si="56"/>
        <v>0</v>
      </c>
      <c r="AB128" s="484">
        <f t="shared" si="56"/>
        <v>0</v>
      </c>
      <c r="AC128" s="484">
        <f t="shared" si="56"/>
        <v>0</v>
      </c>
      <c r="AD128" s="484">
        <f t="shared" si="56"/>
        <v>0</v>
      </c>
      <c r="AE128" s="484">
        <f t="shared" si="56"/>
        <v>0</v>
      </c>
      <c r="AF128" s="484">
        <f t="shared" si="56"/>
        <v>0</v>
      </c>
      <c r="AG128" s="484">
        <f t="shared" si="56"/>
        <v>0</v>
      </c>
      <c r="AH128" s="484">
        <f t="shared" si="56"/>
        <v>0</v>
      </c>
    </row>
    <row r="129" spans="2:34" hidden="1" x14ac:dyDescent="0.2">
      <c r="B129" s="483"/>
      <c r="C129" s="482" t="s">
        <v>336</v>
      </c>
      <c r="D129" s="484">
        <f>IF(OR(D123&gt;=0.5,D124&gt;=0.5,D125&gt;=0.5),0,D118+D119+D120+D121)</f>
        <v>0</v>
      </c>
      <c r="E129" s="484">
        <f t="shared" ref="E129:T129" si="57">IF(OR(E123&gt;=0.5,E124&gt;=0.5,E125&gt;=0.5),0,E118+E119+E120+E121)</f>
        <v>0</v>
      </c>
      <c r="F129" s="484">
        <f t="shared" si="57"/>
        <v>0</v>
      </c>
      <c r="G129" s="484">
        <f t="shared" si="57"/>
        <v>0</v>
      </c>
      <c r="H129" s="484">
        <f t="shared" si="57"/>
        <v>0</v>
      </c>
      <c r="I129" s="484">
        <f t="shared" si="57"/>
        <v>0</v>
      </c>
      <c r="J129" s="484">
        <f t="shared" si="57"/>
        <v>0</v>
      </c>
      <c r="K129" s="484">
        <f t="shared" si="57"/>
        <v>0</v>
      </c>
      <c r="L129" s="484">
        <f t="shared" si="57"/>
        <v>0</v>
      </c>
      <c r="M129" s="484">
        <f t="shared" si="57"/>
        <v>0</v>
      </c>
      <c r="N129" s="484">
        <f t="shared" si="57"/>
        <v>0</v>
      </c>
      <c r="O129" s="484">
        <f t="shared" si="57"/>
        <v>0</v>
      </c>
      <c r="P129" s="484">
        <f t="shared" si="57"/>
        <v>0</v>
      </c>
      <c r="Q129" s="484">
        <f t="shared" si="57"/>
        <v>0</v>
      </c>
      <c r="R129" s="484">
        <f t="shared" si="57"/>
        <v>0</v>
      </c>
      <c r="S129" s="484">
        <f t="shared" si="57"/>
        <v>0</v>
      </c>
      <c r="T129" s="484">
        <f t="shared" si="57"/>
        <v>0</v>
      </c>
      <c r="U129" s="484">
        <f>IF(OR(U123&gt;=0.5,U124&gt;=0.5,U125&gt;=0.5),0,U118+U119+U120+U121)</f>
        <v>0</v>
      </c>
      <c r="V129" s="484">
        <f t="shared" ref="V129:AH129" si="58">IF(OR(V123&gt;=0.5,V124&gt;=0.5,V125&gt;=0.5),0,V118+V119+V120+V121)</f>
        <v>0</v>
      </c>
      <c r="W129" s="484">
        <f t="shared" si="58"/>
        <v>0</v>
      </c>
      <c r="X129" s="484">
        <f t="shared" si="58"/>
        <v>0</v>
      </c>
      <c r="Y129" s="484">
        <f t="shared" si="58"/>
        <v>0</v>
      </c>
      <c r="Z129" s="484">
        <f t="shared" si="58"/>
        <v>0</v>
      </c>
      <c r="AA129" s="484">
        <f t="shared" si="58"/>
        <v>0</v>
      </c>
      <c r="AB129" s="484">
        <f t="shared" si="58"/>
        <v>0</v>
      </c>
      <c r="AC129" s="484">
        <f t="shared" si="58"/>
        <v>0</v>
      </c>
      <c r="AD129" s="484">
        <f t="shared" si="58"/>
        <v>0</v>
      </c>
      <c r="AE129" s="484">
        <f t="shared" si="58"/>
        <v>0</v>
      </c>
      <c r="AF129" s="484">
        <f t="shared" si="58"/>
        <v>0</v>
      </c>
      <c r="AG129" s="484">
        <f t="shared" si="58"/>
        <v>0</v>
      </c>
      <c r="AH129" s="484">
        <f t="shared" si="58"/>
        <v>0</v>
      </c>
    </row>
    <row r="130" spans="2:34" hidden="1" x14ac:dyDescent="0.2">
      <c r="B130" s="483"/>
      <c r="C130" s="482" t="s">
        <v>337</v>
      </c>
      <c r="D130" s="484">
        <f>IF(D124&gt;=0.5,0,D119+D120)</f>
        <v>0</v>
      </c>
      <c r="E130" s="484">
        <f t="shared" ref="E130:T130" si="59">IF(E124&gt;=0.5,0,E119+E120)</f>
        <v>0</v>
      </c>
      <c r="F130" s="484">
        <f t="shared" si="59"/>
        <v>0</v>
      </c>
      <c r="G130" s="484">
        <f t="shared" si="59"/>
        <v>0</v>
      </c>
      <c r="H130" s="484">
        <f t="shared" si="59"/>
        <v>0</v>
      </c>
      <c r="I130" s="484">
        <f t="shared" si="59"/>
        <v>0</v>
      </c>
      <c r="J130" s="484">
        <f t="shared" si="59"/>
        <v>0</v>
      </c>
      <c r="K130" s="484">
        <f t="shared" si="59"/>
        <v>0</v>
      </c>
      <c r="L130" s="484">
        <f t="shared" si="59"/>
        <v>0</v>
      </c>
      <c r="M130" s="484">
        <f t="shared" si="59"/>
        <v>0</v>
      </c>
      <c r="N130" s="484">
        <f t="shared" si="59"/>
        <v>0</v>
      </c>
      <c r="O130" s="484">
        <f t="shared" si="59"/>
        <v>0</v>
      </c>
      <c r="P130" s="484">
        <f t="shared" si="59"/>
        <v>0</v>
      </c>
      <c r="Q130" s="484">
        <f t="shared" si="59"/>
        <v>0</v>
      </c>
      <c r="R130" s="484">
        <f t="shared" si="59"/>
        <v>0</v>
      </c>
      <c r="S130" s="484">
        <f t="shared" si="59"/>
        <v>0</v>
      </c>
      <c r="T130" s="484">
        <f t="shared" si="59"/>
        <v>0</v>
      </c>
      <c r="U130" s="484">
        <f>IF(U124&gt;=0.5,0,U119+U120)</f>
        <v>0</v>
      </c>
      <c r="V130" s="484">
        <f t="shared" ref="V130:AH130" si="60">IF(V124&gt;=0.5,0,V119+V120)</f>
        <v>0</v>
      </c>
      <c r="W130" s="484">
        <f t="shared" si="60"/>
        <v>0</v>
      </c>
      <c r="X130" s="484">
        <f t="shared" si="60"/>
        <v>0</v>
      </c>
      <c r="Y130" s="484">
        <f t="shared" si="60"/>
        <v>0</v>
      </c>
      <c r="Z130" s="484">
        <f t="shared" si="60"/>
        <v>0</v>
      </c>
      <c r="AA130" s="484">
        <f t="shared" si="60"/>
        <v>0</v>
      </c>
      <c r="AB130" s="484">
        <f t="shared" si="60"/>
        <v>0</v>
      </c>
      <c r="AC130" s="484">
        <f t="shared" si="60"/>
        <v>0</v>
      </c>
      <c r="AD130" s="484">
        <f t="shared" si="60"/>
        <v>0</v>
      </c>
      <c r="AE130" s="484">
        <f t="shared" si="60"/>
        <v>0</v>
      </c>
      <c r="AF130" s="484">
        <f t="shared" si="60"/>
        <v>0</v>
      </c>
      <c r="AG130" s="484">
        <f t="shared" si="60"/>
        <v>0</v>
      </c>
      <c r="AH130" s="484">
        <f t="shared" si="60"/>
        <v>0</v>
      </c>
    </row>
    <row r="131" spans="2:34" hidden="1" x14ac:dyDescent="0.2">
      <c r="B131" s="483"/>
      <c r="C131" s="482" t="s">
        <v>338</v>
      </c>
      <c r="D131" s="484">
        <f>IF(OR(D124&gt;=0.5,D125&gt;=0.5),0,D119+D120+D121)</f>
        <v>0</v>
      </c>
      <c r="E131" s="484">
        <f t="shared" ref="E131:T131" si="61">IF(OR(E124&gt;=0.5,E125&gt;=0.5),0,E119+E120+E121)</f>
        <v>0</v>
      </c>
      <c r="F131" s="484">
        <f t="shared" si="61"/>
        <v>0</v>
      </c>
      <c r="G131" s="484">
        <f t="shared" si="61"/>
        <v>0</v>
      </c>
      <c r="H131" s="484">
        <f t="shared" si="61"/>
        <v>0</v>
      </c>
      <c r="I131" s="484">
        <f t="shared" si="61"/>
        <v>0</v>
      </c>
      <c r="J131" s="484">
        <f t="shared" si="61"/>
        <v>0</v>
      </c>
      <c r="K131" s="484">
        <f t="shared" si="61"/>
        <v>0</v>
      </c>
      <c r="L131" s="484">
        <f t="shared" si="61"/>
        <v>0</v>
      </c>
      <c r="M131" s="484">
        <f t="shared" si="61"/>
        <v>0</v>
      </c>
      <c r="N131" s="484">
        <f t="shared" si="61"/>
        <v>0</v>
      </c>
      <c r="O131" s="484">
        <f t="shared" si="61"/>
        <v>0</v>
      </c>
      <c r="P131" s="484">
        <f t="shared" si="61"/>
        <v>0</v>
      </c>
      <c r="Q131" s="484">
        <f t="shared" si="61"/>
        <v>0</v>
      </c>
      <c r="R131" s="484">
        <f t="shared" si="61"/>
        <v>0</v>
      </c>
      <c r="S131" s="484">
        <f t="shared" si="61"/>
        <v>0</v>
      </c>
      <c r="T131" s="484">
        <f t="shared" si="61"/>
        <v>0</v>
      </c>
      <c r="U131" s="484">
        <f>IF(OR(U124&gt;=0.5,U125&gt;=0.5),0,U119+U120+U121)</f>
        <v>0</v>
      </c>
      <c r="V131" s="484">
        <f t="shared" ref="V131:AH131" si="62">IF(OR(V124&gt;=0.5,V125&gt;=0.5),0,V119+V120+V121)</f>
        <v>0</v>
      </c>
      <c r="W131" s="484">
        <f t="shared" si="62"/>
        <v>0</v>
      </c>
      <c r="X131" s="484">
        <f t="shared" si="62"/>
        <v>0</v>
      </c>
      <c r="Y131" s="484">
        <f t="shared" si="62"/>
        <v>0</v>
      </c>
      <c r="Z131" s="484">
        <f t="shared" si="62"/>
        <v>0</v>
      </c>
      <c r="AA131" s="484">
        <f t="shared" si="62"/>
        <v>0</v>
      </c>
      <c r="AB131" s="484">
        <f t="shared" si="62"/>
        <v>0</v>
      </c>
      <c r="AC131" s="484">
        <f t="shared" si="62"/>
        <v>0</v>
      </c>
      <c r="AD131" s="484">
        <f t="shared" si="62"/>
        <v>0</v>
      </c>
      <c r="AE131" s="484">
        <f t="shared" si="62"/>
        <v>0</v>
      </c>
      <c r="AF131" s="484">
        <f t="shared" si="62"/>
        <v>0</v>
      </c>
      <c r="AG131" s="484">
        <f t="shared" si="62"/>
        <v>0</v>
      </c>
      <c r="AH131" s="484">
        <f t="shared" si="62"/>
        <v>0</v>
      </c>
    </row>
    <row r="132" spans="2:34" hidden="1" x14ac:dyDescent="0.2">
      <c r="B132" s="483"/>
      <c r="C132" s="482" t="s">
        <v>339</v>
      </c>
      <c r="D132" s="484">
        <f>IF(D125&gt;=0.5,0,D120+D121)</f>
        <v>0</v>
      </c>
      <c r="E132" s="484">
        <f t="shared" ref="E132:T132" si="63">IF(E125&gt;=0.5,0,E120+E121)</f>
        <v>0</v>
      </c>
      <c r="F132" s="484">
        <f t="shared" si="63"/>
        <v>0</v>
      </c>
      <c r="G132" s="484">
        <f t="shared" si="63"/>
        <v>0</v>
      </c>
      <c r="H132" s="484">
        <f t="shared" si="63"/>
        <v>0</v>
      </c>
      <c r="I132" s="484">
        <f t="shared" si="63"/>
        <v>0</v>
      </c>
      <c r="J132" s="484">
        <f t="shared" si="63"/>
        <v>0</v>
      </c>
      <c r="K132" s="484">
        <f t="shared" si="63"/>
        <v>0</v>
      </c>
      <c r="L132" s="484">
        <f t="shared" si="63"/>
        <v>0</v>
      </c>
      <c r="M132" s="484">
        <f t="shared" si="63"/>
        <v>0</v>
      </c>
      <c r="N132" s="484">
        <f t="shared" si="63"/>
        <v>0</v>
      </c>
      <c r="O132" s="484">
        <f t="shared" si="63"/>
        <v>0</v>
      </c>
      <c r="P132" s="484">
        <f t="shared" si="63"/>
        <v>0</v>
      </c>
      <c r="Q132" s="484">
        <f t="shared" si="63"/>
        <v>0</v>
      </c>
      <c r="R132" s="484">
        <f t="shared" si="63"/>
        <v>0</v>
      </c>
      <c r="S132" s="484">
        <f t="shared" si="63"/>
        <v>0</v>
      </c>
      <c r="T132" s="484">
        <f t="shared" si="63"/>
        <v>0</v>
      </c>
      <c r="U132" s="484">
        <f>IF(U125&gt;=0.5,0,U120+U121)</f>
        <v>0</v>
      </c>
      <c r="V132" s="484">
        <f t="shared" ref="V132:AH132" si="64">IF(V125&gt;=0.5,0,V120+V121)</f>
        <v>0</v>
      </c>
      <c r="W132" s="484">
        <f t="shared" si="64"/>
        <v>0</v>
      </c>
      <c r="X132" s="484">
        <f t="shared" si="64"/>
        <v>0</v>
      </c>
      <c r="Y132" s="484">
        <f t="shared" si="64"/>
        <v>0</v>
      </c>
      <c r="Z132" s="484">
        <f t="shared" si="64"/>
        <v>0</v>
      </c>
      <c r="AA132" s="484">
        <f t="shared" si="64"/>
        <v>0</v>
      </c>
      <c r="AB132" s="484">
        <f t="shared" si="64"/>
        <v>0</v>
      </c>
      <c r="AC132" s="484">
        <f t="shared" si="64"/>
        <v>0</v>
      </c>
      <c r="AD132" s="484">
        <f t="shared" si="64"/>
        <v>0</v>
      </c>
      <c r="AE132" s="484">
        <f t="shared" si="64"/>
        <v>0</v>
      </c>
      <c r="AF132" s="484">
        <f t="shared" si="64"/>
        <v>0</v>
      </c>
      <c r="AG132" s="484">
        <f t="shared" si="64"/>
        <v>0</v>
      </c>
      <c r="AH132" s="484">
        <f t="shared" si="64"/>
        <v>0</v>
      </c>
    </row>
    <row r="133" spans="2:34" hidden="1" x14ac:dyDescent="0.2">
      <c r="B133" s="483"/>
      <c r="C133" s="482"/>
    </row>
    <row r="134" spans="2:34" hidden="1" x14ac:dyDescent="0.2">
      <c r="B134" s="483"/>
      <c r="C134" s="485" t="s">
        <v>340</v>
      </c>
      <c r="D134" s="486">
        <f>IF(MAX(D118:D121,D127:D132)&gt;6,2,0)</f>
        <v>0</v>
      </c>
      <c r="E134" s="486">
        <f t="shared" ref="E134:AH134" si="65">IF(MAX(E118:E121,E127:E132)&gt;6,2,0)</f>
        <v>0</v>
      </c>
      <c r="F134" s="486">
        <f t="shared" si="65"/>
        <v>0</v>
      </c>
      <c r="G134" s="486">
        <f t="shared" si="65"/>
        <v>0</v>
      </c>
      <c r="H134" s="486">
        <f t="shared" si="65"/>
        <v>0</v>
      </c>
      <c r="I134" s="486">
        <f t="shared" si="65"/>
        <v>0</v>
      </c>
      <c r="J134" s="486">
        <f t="shared" si="65"/>
        <v>0</v>
      </c>
      <c r="K134" s="486">
        <f t="shared" si="65"/>
        <v>0</v>
      </c>
      <c r="L134" s="486">
        <f t="shared" si="65"/>
        <v>0</v>
      </c>
      <c r="M134" s="486">
        <f t="shared" si="65"/>
        <v>0</v>
      </c>
      <c r="N134" s="486">
        <f t="shared" si="65"/>
        <v>0</v>
      </c>
      <c r="O134" s="486">
        <f t="shared" si="65"/>
        <v>0</v>
      </c>
      <c r="P134" s="486">
        <f t="shared" si="65"/>
        <v>0</v>
      </c>
      <c r="Q134" s="486">
        <f t="shared" si="65"/>
        <v>0</v>
      </c>
      <c r="R134" s="486">
        <f t="shared" si="65"/>
        <v>0</v>
      </c>
      <c r="S134" s="486">
        <f t="shared" si="65"/>
        <v>0</v>
      </c>
      <c r="T134" s="486">
        <f t="shared" si="65"/>
        <v>0</v>
      </c>
      <c r="U134" s="486">
        <f t="shared" si="65"/>
        <v>0</v>
      </c>
      <c r="V134" s="486">
        <f t="shared" si="65"/>
        <v>0</v>
      </c>
      <c r="W134" s="486">
        <f t="shared" si="65"/>
        <v>0</v>
      </c>
      <c r="X134" s="486">
        <f t="shared" si="65"/>
        <v>0</v>
      </c>
      <c r="Y134" s="486">
        <f t="shared" si="65"/>
        <v>0</v>
      </c>
      <c r="Z134" s="486">
        <f t="shared" si="65"/>
        <v>0</v>
      </c>
      <c r="AA134" s="486">
        <f t="shared" si="65"/>
        <v>0</v>
      </c>
      <c r="AB134" s="486">
        <f t="shared" si="65"/>
        <v>0</v>
      </c>
      <c r="AC134" s="486">
        <f t="shared" si="65"/>
        <v>0</v>
      </c>
      <c r="AD134" s="486">
        <f t="shared" si="65"/>
        <v>0</v>
      </c>
      <c r="AE134" s="486">
        <f t="shared" si="65"/>
        <v>0</v>
      </c>
      <c r="AF134" s="486">
        <f t="shared" si="65"/>
        <v>0</v>
      </c>
      <c r="AG134" s="486">
        <f t="shared" si="65"/>
        <v>0</v>
      </c>
      <c r="AH134" s="486">
        <f t="shared" si="65"/>
        <v>0</v>
      </c>
    </row>
    <row r="135" spans="2:34" hidden="1" x14ac:dyDescent="0.2"/>
    <row r="136" spans="2:34" hidden="1" x14ac:dyDescent="0.2"/>
    <row r="137" spans="2:34" hidden="1" x14ac:dyDescent="0.2"/>
    <row r="138" spans="2:34" hidden="1" x14ac:dyDescent="0.2"/>
    <row r="139" spans="2:34" hidden="1" x14ac:dyDescent="0.2"/>
  </sheetData>
  <sheetProtection sheet="1" selectLockedCells="1"/>
  <mergeCells count="16">
    <mergeCell ref="AK31:AK35"/>
    <mergeCell ref="B36:C36"/>
    <mergeCell ref="B8:C8"/>
    <mergeCell ref="B9:C9"/>
    <mergeCell ref="B3:C4"/>
    <mergeCell ref="B5:C5"/>
    <mergeCell ref="B6:C6"/>
    <mergeCell ref="B7:C7"/>
    <mergeCell ref="AK27:AK30"/>
    <mergeCell ref="B10:C10"/>
    <mergeCell ref="B12:C12"/>
    <mergeCell ref="B13:C13"/>
    <mergeCell ref="C14:C17"/>
    <mergeCell ref="AK20:AK21"/>
    <mergeCell ref="AK22:AK26"/>
    <mergeCell ref="B11:C11"/>
  </mergeCells>
  <phoneticPr fontId="39" type="noConversion"/>
  <conditionalFormatting sqref="D36:AH36">
    <cfRule type="expression" dxfId="506" priority="160" stopIfTrue="1">
      <formula>(D$38=4)</formula>
    </cfRule>
  </conditionalFormatting>
  <conditionalFormatting sqref="D36:AH36">
    <cfRule type="expression" dxfId="505" priority="161" stopIfTrue="1">
      <formula>(D$38=1)</formula>
    </cfRule>
  </conditionalFormatting>
  <conditionalFormatting sqref="AF3:AH4">
    <cfRule type="expression" dxfId="504" priority="77" stopIfTrue="1">
      <formula>(AF$38=4)</formula>
    </cfRule>
  </conditionalFormatting>
  <conditionalFormatting sqref="AF3:AH4">
    <cfRule type="expression" dxfId="503" priority="76">
      <formula>(AF$38=1)</formula>
    </cfRule>
  </conditionalFormatting>
  <conditionalFormatting sqref="AF3:AH4">
    <cfRule type="expression" dxfId="502" priority="75">
      <formula>AND(AF$38=0,AF$3=TODAY())</formula>
    </cfRule>
  </conditionalFormatting>
  <conditionalFormatting sqref="AF20:AH35 AF5:AH12">
    <cfRule type="expression" dxfId="501" priority="68">
      <formula>(AF$38=1)</formula>
    </cfRule>
  </conditionalFormatting>
  <conditionalFormatting sqref="AF5:AH10">
    <cfRule type="expression" dxfId="500" priority="71">
      <formula>(AF106=3)</formula>
    </cfRule>
    <cfRule type="expression" dxfId="499" priority="72">
      <formula>(AF106=2)</formula>
    </cfRule>
  </conditionalFormatting>
  <conditionalFormatting sqref="AF13:AH13">
    <cfRule type="expression" dxfId="498" priority="69">
      <formula>(AF114=3)</formula>
    </cfRule>
    <cfRule type="expression" dxfId="497" priority="70">
      <formula>(AF114=2)</formula>
    </cfRule>
    <cfRule type="expression" dxfId="496" priority="73">
      <formula>(AF114=1)</formula>
    </cfRule>
  </conditionalFormatting>
  <conditionalFormatting sqref="AF5:AH12">
    <cfRule type="expression" dxfId="495" priority="74">
      <formula>OR(AND(AF106=1,AF89=0),AF89=1)</formula>
    </cfRule>
  </conditionalFormatting>
  <conditionalFormatting sqref="AF3:AH15 AF19:AH35 AF17:AH17">
    <cfRule type="expression" dxfId="494" priority="65" stopIfTrue="1">
      <formula>(AF$82=0)</formula>
    </cfRule>
  </conditionalFormatting>
  <conditionalFormatting sqref="D3:AE15 D19:AE35 D17:AE17">
    <cfRule type="expression" dxfId="493" priority="30" stopIfTrue="1">
      <formula>(D$82=0)</formula>
    </cfRule>
  </conditionalFormatting>
  <conditionalFormatting sqref="D3:AE4">
    <cfRule type="expression" dxfId="492" priority="29">
      <formula>AND(D$38=0,D$3=TODAY())</formula>
    </cfRule>
  </conditionalFormatting>
  <conditionalFormatting sqref="D5:AE12">
    <cfRule type="expression" dxfId="491" priority="27">
      <formula>AND(OR(AND(D100=1,D90=0),D90=1),D$82=1)</formula>
    </cfRule>
  </conditionalFormatting>
  <conditionalFormatting sqref="D3:AE12 D20:AE35">
    <cfRule type="expression" dxfId="490" priority="21">
      <formula>AND(D$38=1,D$82=1)</formula>
    </cfRule>
  </conditionalFormatting>
  <conditionalFormatting sqref="D5:AE10">
    <cfRule type="expression" dxfId="489" priority="22">
      <formula>AND(D100=3,D$82=1)</formula>
    </cfRule>
    <cfRule type="expression" dxfId="488" priority="23">
      <formula>AND(D100=2,D$82=1)</formula>
    </cfRule>
  </conditionalFormatting>
  <conditionalFormatting sqref="D13:AE13">
    <cfRule type="expression" dxfId="487" priority="24">
      <formula>AND(D87=3,D$82=1)</formula>
    </cfRule>
    <cfRule type="expression" dxfId="486" priority="25">
      <formula>AND(D87=2,D$82=1)</formula>
    </cfRule>
    <cfRule type="expression" dxfId="485" priority="26">
      <formula>AND(D87=1,D$82=1)</formula>
    </cfRule>
  </conditionalFormatting>
  <conditionalFormatting sqref="D3:AH15 D19:AH35 D17:AH17">
    <cfRule type="expression" dxfId="484" priority="19" stopIfTrue="1">
      <formula>(D$82=0)</formula>
    </cfRule>
  </conditionalFormatting>
  <conditionalFormatting sqref="D3:AH4">
    <cfRule type="expression" dxfId="483" priority="18">
      <formula>AND(D$38=0,D$3=TODAY())</formula>
    </cfRule>
  </conditionalFormatting>
  <conditionalFormatting sqref="D5:AH12">
    <cfRule type="expression" dxfId="482" priority="16">
      <formula>AND(OR(AND(D100=1,D90=0),D90=1),D$82=1)</formula>
    </cfRule>
  </conditionalFormatting>
  <conditionalFormatting sqref="D3:AH12 D20:AH35">
    <cfRule type="expression" dxfId="481" priority="10">
      <formula>AND(D$38=1,D$82=1)</formula>
    </cfRule>
  </conditionalFormatting>
  <conditionalFormatting sqref="D5:AH10">
    <cfRule type="expression" dxfId="480" priority="11">
      <formula>AND(D100=3,D$82=1)</formula>
    </cfRule>
    <cfRule type="expression" dxfId="479" priority="12">
      <formula>AND(D100=2,D$82=1)</formula>
    </cfRule>
  </conditionalFormatting>
  <conditionalFormatting sqref="D13:AH13">
    <cfRule type="expression" dxfId="478" priority="13">
      <formula>AND(D87=3,D$82=1)</formula>
    </cfRule>
    <cfRule type="expression" dxfId="477" priority="14">
      <formula>AND(D87=2,D$82=1)</formula>
    </cfRule>
    <cfRule type="expression" dxfId="476" priority="15">
      <formula>AND(D87=1,D$82=1)</formula>
    </cfRule>
  </conditionalFormatting>
  <conditionalFormatting sqref="D18:AH18">
    <cfRule type="expression" dxfId="475" priority="5" stopIfTrue="1">
      <formula>(D$82=0)</formula>
    </cfRule>
  </conditionalFormatting>
  <conditionalFormatting sqref="D18:AH18">
    <cfRule type="expression" dxfId="474" priority="3">
      <formula>(D18=C18)</formula>
    </cfRule>
    <cfRule type="expression" dxfId="473" priority="4">
      <formula>(D18&lt;-100)</formula>
    </cfRule>
  </conditionalFormatting>
  <conditionalFormatting sqref="D16:AH16">
    <cfRule type="expression" dxfId="472" priority="2" stopIfTrue="1">
      <formula>(D$82=0)</formula>
    </cfRule>
  </conditionalFormatting>
  <conditionalFormatting sqref="D16:AH16">
    <cfRule type="cellIs" dxfId="471" priority="1" operator="greaterThan">
      <formula>HT_NAZ</formula>
    </cfRule>
  </conditionalFormatting>
  <dataValidations count="1">
    <dataValidation type="time" allowBlank="1" showInputMessage="1" showErrorMessage="1" sqref="D5:AH12" xr:uid="{402B8C24-5F8B-41F6-93E5-C4918221CCE4}">
      <formula1>0</formula1>
      <formula2>0.999305555555556</formula2>
    </dataValidation>
  </dataValidations>
  <printOptions horizontalCentered="1" verticalCentered="1"/>
  <pageMargins left="0.19685039370078741" right="0.19685039370078741" top="0.39370078740157483" bottom="0.19685039370078741" header="0.31496062992125984" footer="0.19685039370078741"/>
  <pageSetup paperSize="9" scale="53" orientation="landscape" horizontalDpi="4294967292" r:id="rId1"/>
  <headerFooter alignWithMargins="0">
    <oddHeader>&amp;C&amp;12Monatsabrechnung   &amp;A</oddHeader>
    <oddFooter>&amp;C&amp;12&amp;D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tabColor theme="9" tint="0.39997558519241921"/>
    <pageSetUpPr fitToPage="1"/>
  </sheetPr>
  <dimension ref="A1:AN139"/>
  <sheetViews>
    <sheetView showGridLines="0" topLeftCell="B1" zoomScale="80" workbookViewId="0">
      <pane xSplit="2" ySplit="4" topLeftCell="D5" activePane="bottomRight" state="frozen"/>
      <selection activeCell="D5" sqref="D5"/>
      <selection pane="topRight" activeCell="D5" sqref="D5"/>
      <selection pane="bottomLeft" activeCell="D5" sqref="D5"/>
      <selection pane="bottomRight" activeCell="F5" sqref="F5"/>
    </sheetView>
  </sheetViews>
  <sheetFormatPr baseColWidth="10" defaultRowHeight="12.75" x14ac:dyDescent="0.2"/>
  <cols>
    <col min="1" max="1" width="1.42578125" style="1" hidden="1" customWidth="1"/>
    <col min="2" max="2" width="29" style="5" customWidth="1"/>
    <col min="3" max="3" width="9.42578125" style="1" customWidth="1"/>
    <col min="4" max="34" width="7" style="1" customWidth="1"/>
    <col min="35" max="36" width="9.140625" style="1" customWidth="1"/>
    <col min="37" max="37" width="13.5703125" style="3" customWidth="1"/>
    <col min="38" max="16384" width="11.42578125" style="1"/>
  </cols>
  <sheetData>
    <row r="1" spans="1:40" ht="30" customHeight="1" thickBot="1" x14ac:dyDescent="0.25">
      <c r="A1" s="111">
        <v>6</v>
      </c>
      <c r="B1" s="227">
        <f>DATEVALUE("1."&amp;A1&amp;"."&amp;SL_Jahr)</f>
        <v>45444</v>
      </c>
      <c r="C1" s="228">
        <f>SL_Jahr</f>
        <v>2024</v>
      </c>
      <c r="D1" s="229" t="str">
        <f>B_Gde</f>
        <v>Gde:</v>
      </c>
      <c r="E1" s="230">
        <f>SL_Gemeinde</f>
        <v>0</v>
      </c>
      <c r="F1" s="150"/>
      <c r="G1" s="150"/>
      <c r="H1" s="150"/>
      <c r="I1" s="150"/>
      <c r="J1" s="150"/>
      <c r="K1" s="150"/>
      <c r="L1" s="150"/>
      <c r="M1" s="150"/>
      <c r="N1" s="150"/>
      <c r="O1" s="150"/>
      <c r="P1" s="150"/>
      <c r="Q1" s="150"/>
      <c r="R1" s="231"/>
      <c r="S1" s="232"/>
      <c r="T1" s="233" t="str">
        <f>B_Schule</f>
        <v>Schule:</v>
      </c>
      <c r="U1" s="230">
        <f>SL_Schule</f>
        <v>0</v>
      </c>
      <c r="V1" s="150"/>
      <c r="W1" s="150"/>
      <c r="X1" s="150"/>
      <c r="Y1" s="150"/>
      <c r="Z1" s="150"/>
      <c r="AA1" s="150"/>
      <c r="AB1" s="150"/>
      <c r="AC1" s="150"/>
      <c r="AD1" s="150"/>
      <c r="AE1" s="234"/>
      <c r="AF1" s="150"/>
      <c r="AG1" s="150"/>
      <c r="AH1" s="232"/>
      <c r="AI1"/>
      <c r="AJ1" s="138" t="str">
        <f>HYPERLINK(VSA_HELPLINK,"i")</f>
        <v>i</v>
      </c>
      <c r="AK1" s="57"/>
      <c r="AL1" s="56"/>
      <c r="AM1"/>
      <c r="AN1"/>
    </row>
    <row r="2" spans="1:40" s="3" customFormat="1" ht="30" customHeight="1" thickBot="1" x14ac:dyDescent="0.25">
      <c r="A2" s="111">
        <f>VLOOKUP(A1,Monatsenden,2)</f>
        <v>45473</v>
      </c>
      <c r="B2" s="235" t="str">
        <f>B_Bg</f>
        <v>BG:</v>
      </c>
      <c r="C2" s="236">
        <f>VLOOKUP(B1,VSA_Kalender,13)</f>
        <v>1</v>
      </c>
      <c r="D2" s="237" t="str">
        <f>B_Name</f>
        <v>Name:</v>
      </c>
      <c r="E2" s="238">
        <f>SL_Name</f>
        <v>0</v>
      </c>
      <c r="F2" s="239"/>
      <c r="G2" s="239"/>
      <c r="H2" s="239"/>
      <c r="I2" s="239"/>
      <c r="J2" s="239"/>
      <c r="K2" s="239"/>
      <c r="L2" s="239"/>
      <c r="M2" s="239"/>
      <c r="N2" s="239"/>
      <c r="O2" s="239"/>
      <c r="P2" s="239"/>
      <c r="Q2" s="239"/>
      <c r="R2" s="240"/>
      <c r="S2" s="241"/>
      <c r="T2" s="241"/>
      <c r="U2" s="242"/>
      <c r="V2" s="242"/>
      <c r="W2" s="242"/>
      <c r="X2" s="242"/>
      <c r="Y2" s="242"/>
      <c r="Z2" s="242"/>
      <c r="AA2" s="242"/>
      <c r="AB2" s="242"/>
      <c r="AC2" s="242"/>
      <c r="AD2" s="242"/>
      <c r="AE2" s="242"/>
      <c r="AF2" s="242"/>
      <c r="AG2" s="242"/>
      <c r="AH2" s="243"/>
      <c r="AK2" s="58"/>
      <c r="AL2" s="56"/>
      <c r="AM2"/>
      <c r="AN2"/>
    </row>
    <row r="3" spans="1:40" s="3" customFormat="1" ht="17.25" customHeight="1" x14ac:dyDescent="0.2">
      <c r="A3" s="112"/>
      <c r="B3" s="821" t="str">
        <f>Zerf_Version</f>
        <v>Version VSA 5.05</v>
      </c>
      <c r="C3" s="822"/>
      <c r="D3" s="120">
        <f>DATE($C$1,MONTH($B$1),D$4)</f>
        <v>45444</v>
      </c>
      <c r="E3" s="121">
        <f t="shared" ref="E3:AE3" si="0">DATE($C$1,MONTH($B$1),E$4)</f>
        <v>45445</v>
      </c>
      <c r="F3" s="121">
        <f t="shared" si="0"/>
        <v>45446</v>
      </c>
      <c r="G3" s="121">
        <f t="shared" si="0"/>
        <v>45447</v>
      </c>
      <c r="H3" s="121">
        <f t="shared" si="0"/>
        <v>45448</v>
      </c>
      <c r="I3" s="121">
        <f t="shared" si="0"/>
        <v>45449</v>
      </c>
      <c r="J3" s="121">
        <f t="shared" si="0"/>
        <v>45450</v>
      </c>
      <c r="K3" s="121">
        <f t="shared" si="0"/>
        <v>45451</v>
      </c>
      <c r="L3" s="121">
        <f t="shared" si="0"/>
        <v>45452</v>
      </c>
      <c r="M3" s="121">
        <f t="shared" si="0"/>
        <v>45453</v>
      </c>
      <c r="N3" s="121">
        <f t="shared" si="0"/>
        <v>45454</v>
      </c>
      <c r="O3" s="121">
        <f t="shared" si="0"/>
        <v>45455</v>
      </c>
      <c r="P3" s="121">
        <f t="shared" si="0"/>
        <v>45456</v>
      </c>
      <c r="Q3" s="121">
        <f t="shared" si="0"/>
        <v>45457</v>
      </c>
      <c r="R3" s="121">
        <f t="shared" si="0"/>
        <v>45458</v>
      </c>
      <c r="S3" s="121">
        <f t="shared" si="0"/>
        <v>45459</v>
      </c>
      <c r="T3" s="121">
        <f t="shared" si="0"/>
        <v>45460</v>
      </c>
      <c r="U3" s="121">
        <f t="shared" si="0"/>
        <v>45461</v>
      </c>
      <c r="V3" s="121">
        <f t="shared" si="0"/>
        <v>45462</v>
      </c>
      <c r="W3" s="121">
        <f t="shared" si="0"/>
        <v>45463</v>
      </c>
      <c r="X3" s="121">
        <f t="shared" si="0"/>
        <v>45464</v>
      </c>
      <c r="Y3" s="121">
        <f t="shared" si="0"/>
        <v>45465</v>
      </c>
      <c r="Z3" s="121">
        <f t="shared" si="0"/>
        <v>45466</v>
      </c>
      <c r="AA3" s="121">
        <f t="shared" si="0"/>
        <v>45467</v>
      </c>
      <c r="AB3" s="121">
        <f t="shared" si="0"/>
        <v>45468</v>
      </c>
      <c r="AC3" s="121">
        <f t="shared" si="0"/>
        <v>45469</v>
      </c>
      <c r="AD3" s="121">
        <f t="shared" si="0"/>
        <v>45470</v>
      </c>
      <c r="AE3" s="121">
        <f t="shared" si="0"/>
        <v>45471</v>
      </c>
      <c r="AF3" s="121">
        <f>IF(MONTH(DATE($C$1,MONTH($B$1),AF$37))&gt;MONTH($B$1),"",DATE($C$1,MONTH($B$1),AF$4))</f>
        <v>45472</v>
      </c>
      <c r="AG3" s="121">
        <f>IF(MONTH(DATE($C$1,MONTH($B$1),AG$37))&gt;MONTH($B$1),"",DATE($C$1,MONTH($B$1),AG$4))</f>
        <v>45473</v>
      </c>
      <c r="AH3" s="316" t="str">
        <f>IF(MONTH(DATE($C$1,MONTH($B$1),AH$37))&gt;MONTH($B$1),"",DATE($C$1,MONTH($B$1),AH$4))</f>
        <v/>
      </c>
      <c r="AI3" s="319"/>
      <c r="AK3" s="58"/>
      <c r="AL3" s="56"/>
      <c r="AM3"/>
      <c r="AN3"/>
    </row>
    <row r="4" spans="1:40" s="3" customFormat="1" ht="19.7" customHeight="1" thickBot="1" x14ac:dyDescent="0.25">
      <c r="A4" s="113"/>
      <c r="B4" s="823"/>
      <c r="C4" s="824"/>
      <c r="D4" s="119">
        <f t="shared" ref="D4:AE4" si="1">IF(MONTH(DATE($C$1,MONTH($B$1),D$37))&gt;MONTH($B$1),"",D37)</f>
        <v>1</v>
      </c>
      <c r="E4" s="119">
        <f t="shared" si="1"/>
        <v>2</v>
      </c>
      <c r="F4" s="119">
        <f t="shared" si="1"/>
        <v>3</v>
      </c>
      <c r="G4" s="119">
        <f t="shared" si="1"/>
        <v>4</v>
      </c>
      <c r="H4" s="119">
        <f t="shared" si="1"/>
        <v>5</v>
      </c>
      <c r="I4" s="119">
        <f t="shared" si="1"/>
        <v>6</v>
      </c>
      <c r="J4" s="119">
        <f t="shared" si="1"/>
        <v>7</v>
      </c>
      <c r="K4" s="119">
        <f t="shared" si="1"/>
        <v>8</v>
      </c>
      <c r="L4" s="119">
        <f t="shared" si="1"/>
        <v>9</v>
      </c>
      <c r="M4" s="119">
        <f t="shared" si="1"/>
        <v>10</v>
      </c>
      <c r="N4" s="119">
        <f t="shared" si="1"/>
        <v>11</v>
      </c>
      <c r="O4" s="119">
        <f t="shared" si="1"/>
        <v>12</v>
      </c>
      <c r="P4" s="119">
        <f t="shared" si="1"/>
        <v>13</v>
      </c>
      <c r="Q4" s="119">
        <f t="shared" si="1"/>
        <v>14</v>
      </c>
      <c r="R4" s="119">
        <f t="shared" si="1"/>
        <v>15</v>
      </c>
      <c r="S4" s="119">
        <f t="shared" si="1"/>
        <v>16</v>
      </c>
      <c r="T4" s="119">
        <f t="shared" si="1"/>
        <v>17</v>
      </c>
      <c r="U4" s="119">
        <f t="shared" si="1"/>
        <v>18</v>
      </c>
      <c r="V4" s="119">
        <f t="shared" si="1"/>
        <v>19</v>
      </c>
      <c r="W4" s="119">
        <f t="shared" si="1"/>
        <v>20</v>
      </c>
      <c r="X4" s="119">
        <f t="shared" si="1"/>
        <v>21</v>
      </c>
      <c r="Y4" s="119">
        <f t="shared" si="1"/>
        <v>22</v>
      </c>
      <c r="Z4" s="119">
        <f t="shared" si="1"/>
        <v>23</v>
      </c>
      <c r="AA4" s="119">
        <f t="shared" si="1"/>
        <v>24</v>
      </c>
      <c r="AB4" s="119">
        <f t="shared" si="1"/>
        <v>25</v>
      </c>
      <c r="AC4" s="119">
        <f t="shared" si="1"/>
        <v>26</v>
      </c>
      <c r="AD4" s="119">
        <f t="shared" si="1"/>
        <v>27</v>
      </c>
      <c r="AE4" s="119">
        <f t="shared" si="1"/>
        <v>28</v>
      </c>
      <c r="AF4" s="119">
        <f>IF(MONTH(DATE($C$1,MONTH($B$1),AF$37))&gt;MONTH($B$1),"",AF37)</f>
        <v>29</v>
      </c>
      <c r="AG4" s="119">
        <f>IF(MONTH(DATE($C$1,MONTH($B$1),AG$37))&gt;MONTH($B$1),"",AG37)</f>
        <v>30</v>
      </c>
      <c r="AH4" s="317" t="str">
        <f>IF(MONTH(DATE($C$1,MONTH($B$1),AH$37))&gt;MONTH($B$1),"",AH37)</f>
        <v/>
      </c>
      <c r="AI4" s="319"/>
      <c r="AJ4" s="122"/>
      <c r="AK4" s="58"/>
      <c r="AL4" s="56"/>
      <c r="AM4"/>
      <c r="AN4"/>
    </row>
    <row r="5" spans="1:40" s="3" customFormat="1" ht="22.7" customHeight="1" x14ac:dyDescent="0.2">
      <c r="A5" s="113"/>
      <c r="B5" s="828" t="s">
        <v>274</v>
      </c>
      <c r="C5" s="829"/>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398"/>
      <c r="AI5" s="319"/>
      <c r="AJ5" s="122"/>
      <c r="AK5" s="58"/>
      <c r="AL5" s="56"/>
      <c r="AM5" s="10"/>
      <c r="AN5"/>
    </row>
    <row r="6" spans="1:40" s="3" customFormat="1" ht="22.7" customHeight="1" x14ac:dyDescent="0.2">
      <c r="A6" s="113"/>
      <c r="B6" s="830" t="s">
        <v>275</v>
      </c>
      <c r="C6" s="831"/>
      <c r="D6" s="397"/>
      <c r="E6" s="397"/>
      <c r="F6" s="397"/>
      <c r="G6" s="397"/>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8"/>
      <c r="AI6" s="319"/>
      <c r="AJ6" s="122"/>
      <c r="AK6" s="58"/>
      <c r="AL6" s="56"/>
      <c r="AM6"/>
      <c r="AN6"/>
    </row>
    <row r="7" spans="1:40" s="3" customFormat="1" ht="22.7" customHeight="1" x14ac:dyDescent="0.2">
      <c r="A7" s="114"/>
      <c r="B7" s="828" t="s">
        <v>274</v>
      </c>
      <c r="C7" s="829"/>
      <c r="D7" s="397"/>
      <c r="E7" s="397"/>
      <c r="F7" s="397"/>
      <c r="G7" s="397"/>
      <c r="H7" s="397"/>
      <c r="I7" s="397"/>
      <c r="J7" s="397"/>
      <c r="K7" s="397"/>
      <c r="L7" s="397"/>
      <c r="M7" s="397"/>
      <c r="N7" s="397"/>
      <c r="O7" s="397"/>
      <c r="P7" s="397"/>
      <c r="Q7" s="397"/>
      <c r="R7" s="397"/>
      <c r="S7" s="397"/>
      <c r="T7" s="397"/>
      <c r="U7" s="397"/>
      <c r="V7" s="397"/>
      <c r="W7" s="397"/>
      <c r="X7" s="397"/>
      <c r="Y7" s="397"/>
      <c r="Z7" s="397"/>
      <c r="AA7" s="397"/>
      <c r="AB7" s="397"/>
      <c r="AC7" s="397"/>
      <c r="AD7" s="397"/>
      <c r="AE7" s="397"/>
      <c r="AF7" s="397"/>
      <c r="AG7" s="397"/>
      <c r="AH7" s="398"/>
      <c r="AI7" s="319"/>
      <c r="AJ7" s="122"/>
      <c r="AK7" s="58"/>
      <c r="AL7" s="56"/>
      <c r="AM7"/>
      <c r="AN7"/>
    </row>
    <row r="8" spans="1:40" s="3" customFormat="1" ht="22.7" customHeight="1" x14ac:dyDescent="0.2">
      <c r="A8" s="113"/>
      <c r="B8" s="830" t="s">
        <v>275</v>
      </c>
      <c r="C8" s="831"/>
      <c r="D8" s="397"/>
      <c r="E8" s="397"/>
      <c r="F8" s="397"/>
      <c r="G8" s="397"/>
      <c r="H8" s="397"/>
      <c r="I8" s="397"/>
      <c r="J8" s="397"/>
      <c r="K8" s="397"/>
      <c r="L8" s="397"/>
      <c r="M8" s="397"/>
      <c r="N8" s="397"/>
      <c r="O8" s="397"/>
      <c r="P8" s="397"/>
      <c r="Q8" s="397"/>
      <c r="R8" s="397"/>
      <c r="S8" s="397"/>
      <c r="T8" s="397"/>
      <c r="U8" s="397"/>
      <c r="V8" s="397"/>
      <c r="W8" s="397"/>
      <c r="X8" s="397"/>
      <c r="Y8" s="397"/>
      <c r="Z8" s="397"/>
      <c r="AA8" s="397"/>
      <c r="AB8" s="397"/>
      <c r="AC8" s="397"/>
      <c r="AD8" s="397"/>
      <c r="AE8" s="397"/>
      <c r="AF8" s="397"/>
      <c r="AG8" s="397"/>
      <c r="AH8" s="398"/>
      <c r="AI8" s="319"/>
      <c r="AJ8" s="122"/>
      <c r="AK8" s="59"/>
      <c r="AL8" s="56"/>
      <c r="AM8" s="32"/>
      <c r="AN8" s="32"/>
    </row>
    <row r="9" spans="1:40" s="3" customFormat="1" ht="22.7" customHeight="1" x14ac:dyDescent="0.2">
      <c r="A9" s="113"/>
      <c r="B9" s="828" t="s">
        <v>274</v>
      </c>
      <c r="C9" s="829"/>
      <c r="D9" s="397"/>
      <c r="E9" s="397"/>
      <c r="F9" s="397"/>
      <c r="G9" s="397"/>
      <c r="H9" s="397"/>
      <c r="I9" s="397"/>
      <c r="J9" s="397"/>
      <c r="K9" s="397"/>
      <c r="L9" s="397"/>
      <c r="M9" s="397"/>
      <c r="N9" s="397"/>
      <c r="O9" s="397"/>
      <c r="P9" s="397"/>
      <c r="Q9" s="397"/>
      <c r="R9" s="397"/>
      <c r="S9" s="397"/>
      <c r="T9" s="397"/>
      <c r="U9" s="397"/>
      <c r="V9" s="397"/>
      <c r="W9" s="397"/>
      <c r="X9" s="397"/>
      <c r="Y9" s="397"/>
      <c r="Z9" s="397"/>
      <c r="AA9" s="397"/>
      <c r="AB9" s="397"/>
      <c r="AC9" s="397"/>
      <c r="AD9" s="397"/>
      <c r="AE9" s="397"/>
      <c r="AF9" s="397"/>
      <c r="AG9" s="397"/>
      <c r="AH9" s="398"/>
      <c r="AI9" s="319"/>
      <c r="AJ9" s="123"/>
      <c r="AK9" s="60"/>
      <c r="AL9" s="46"/>
      <c r="AM9"/>
      <c r="AN9"/>
    </row>
    <row r="10" spans="1:40" s="3" customFormat="1" ht="22.7" customHeight="1" x14ac:dyDescent="0.2">
      <c r="A10" s="113"/>
      <c r="B10" s="830" t="s">
        <v>275</v>
      </c>
      <c r="C10" s="831"/>
      <c r="D10" s="397"/>
      <c r="E10" s="397"/>
      <c r="F10" s="397"/>
      <c r="G10" s="397"/>
      <c r="H10" s="397"/>
      <c r="I10" s="397"/>
      <c r="J10" s="397"/>
      <c r="K10" s="397"/>
      <c r="L10" s="397"/>
      <c r="M10" s="397"/>
      <c r="N10" s="397"/>
      <c r="O10" s="397"/>
      <c r="P10" s="397"/>
      <c r="Q10" s="397"/>
      <c r="R10" s="397"/>
      <c r="S10" s="397"/>
      <c r="T10" s="397"/>
      <c r="U10" s="397"/>
      <c r="V10" s="397"/>
      <c r="W10" s="397"/>
      <c r="X10" s="397"/>
      <c r="Y10" s="397"/>
      <c r="Z10" s="397"/>
      <c r="AA10" s="397"/>
      <c r="AB10" s="397"/>
      <c r="AC10" s="397"/>
      <c r="AD10" s="397"/>
      <c r="AE10" s="397"/>
      <c r="AF10" s="397"/>
      <c r="AG10" s="397"/>
      <c r="AH10" s="398"/>
      <c r="AI10" s="319"/>
      <c r="AJ10" s="123"/>
      <c r="AK10" s="70"/>
      <c r="AL10" s="46"/>
      <c r="AM10"/>
      <c r="AN10"/>
    </row>
    <row r="11" spans="1:40" s="3" customFormat="1" ht="22.7" customHeight="1" x14ac:dyDescent="0.2">
      <c r="A11" s="113"/>
      <c r="B11" s="828" t="s">
        <v>274</v>
      </c>
      <c r="C11" s="829"/>
      <c r="D11" s="397"/>
      <c r="E11" s="397"/>
      <c r="F11" s="397"/>
      <c r="G11" s="397"/>
      <c r="H11" s="397"/>
      <c r="I11" s="397"/>
      <c r="J11" s="397"/>
      <c r="K11" s="397"/>
      <c r="L11" s="397"/>
      <c r="M11" s="397"/>
      <c r="N11" s="397"/>
      <c r="O11" s="397"/>
      <c r="P11" s="397"/>
      <c r="Q11" s="397"/>
      <c r="R11" s="397"/>
      <c r="S11" s="397"/>
      <c r="T11" s="397"/>
      <c r="U11" s="397"/>
      <c r="V11" s="397"/>
      <c r="W11" s="397"/>
      <c r="X11" s="397"/>
      <c r="Y11" s="397"/>
      <c r="Z11" s="397"/>
      <c r="AA11" s="397"/>
      <c r="AB11" s="397"/>
      <c r="AC11" s="397"/>
      <c r="AD11" s="397"/>
      <c r="AE11" s="397"/>
      <c r="AF11" s="397"/>
      <c r="AG11" s="397"/>
      <c r="AH11" s="398"/>
      <c r="AI11" s="319"/>
      <c r="AJ11" s="80"/>
      <c r="AK11" s="58"/>
      <c r="AL11" s="56"/>
      <c r="AM11" s="10"/>
      <c r="AN11"/>
    </row>
    <row r="12" spans="1:40" s="3" customFormat="1" ht="22.7" customHeight="1" x14ac:dyDescent="0.2">
      <c r="A12" s="113"/>
      <c r="B12" s="830" t="s">
        <v>275</v>
      </c>
      <c r="C12" s="831"/>
      <c r="D12" s="397"/>
      <c r="E12" s="397"/>
      <c r="F12" s="397"/>
      <c r="G12" s="397"/>
      <c r="H12" s="397"/>
      <c r="I12" s="397"/>
      <c r="J12" s="397"/>
      <c r="K12" s="397"/>
      <c r="L12" s="397"/>
      <c r="M12" s="397"/>
      <c r="N12" s="397"/>
      <c r="O12" s="397"/>
      <c r="P12" s="397"/>
      <c r="Q12" s="397"/>
      <c r="R12" s="397"/>
      <c r="S12" s="397"/>
      <c r="T12" s="397"/>
      <c r="U12" s="397"/>
      <c r="V12" s="397"/>
      <c r="W12" s="397"/>
      <c r="X12" s="397"/>
      <c r="Y12" s="397"/>
      <c r="Z12" s="397"/>
      <c r="AA12" s="397"/>
      <c r="AB12" s="397"/>
      <c r="AC12" s="397"/>
      <c r="AD12" s="397"/>
      <c r="AE12" s="397"/>
      <c r="AF12" s="397"/>
      <c r="AG12" s="397"/>
      <c r="AH12" s="398"/>
      <c r="AI12" s="319"/>
      <c r="AJ12" s="80"/>
      <c r="AK12" s="58"/>
      <c r="AL12" s="56"/>
      <c r="AM12" s="10"/>
      <c r="AN12"/>
    </row>
    <row r="13" spans="1:40" s="3" customFormat="1" ht="22.7" customHeight="1" thickBot="1" x14ac:dyDescent="0.25">
      <c r="A13" s="115"/>
      <c r="B13" s="797" t="str">
        <f>B_PrZeit</f>
        <v>Präsenzzeit</v>
      </c>
      <c r="C13" s="790"/>
      <c r="D13" s="315">
        <f t="shared" ref="D13:AH13" si="2">24*(D6-D5+D8-D7+D10-D9+D12-D11)*D88</f>
        <v>0</v>
      </c>
      <c r="E13" s="315">
        <f t="shared" si="2"/>
        <v>0</v>
      </c>
      <c r="F13" s="315">
        <f t="shared" si="2"/>
        <v>0</v>
      </c>
      <c r="G13" s="315">
        <f t="shared" si="2"/>
        <v>0</v>
      </c>
      <c r="H13" s="315">
        <f t="shared" si="2"/>
        <v>0</v>
      </c>
      <c r="I13" s="315">
        <f t="shared" si="2"/>
        <v>0</v>
      </c>
      <c r="J13" s="315">
        <f t="shared" si="2"/>
        <v>0</v>
      </c>
      <c r="K13" s="315">
        <f t="shared" si="2"/>
        <v>0</v>
      </c>
      <c r="L13" s="315">
        <f t="shared" si="2"/>
        <v>0</v>
      </c>
      <c r="M13" s="315">
        <f t="shared" si="2"/>
        <v>0</v>
      </c>
      <c r="N13" s="315">
        <f t="shared" si="2"/>
        <v>0</v>
      </c>
      <c r="O13" s="315">
        <f t="shared" si="2"/>
        <v>0</v>
      </c>
      <c r="P13" s="315">
        <f t="shared" si="2"/>
        <v>0</v>
      </c>
      <c r="Q13" s="315">
        <f t="shared" si="2"/>
        <v>0</v>
      </c>
      <c r="R13" s="315">
        <f t="shared" si="2"/>
        <v>0</v>
      </c>
      <c r="S13" s="315">
        <f t="shared" si="2"/>
        <v>0</v>
      </c>
      <c r="T13" s="315">
        <f t="shared" si="2"/>
        <v>0</v>
      </c>
      <c r="U13" s="315">
        <f t="shared" si="2"/>
        <v>0</v>
      </c>
      <c r="V13" s="315">
        <f t="shared" si="2"/>
        <v>0</v>
      </c>
      <c r="W13" s="315">
        <f t="shared" si="2"/>
        <v>0</v>
      </c>
      <c r="X13" s="315">
        <f t="shared" si="2"/>
        <v>0</v>
      </c>
      <c r="Y13" s="315">
        <f t="shared" si="2"/>
        <v>0</v>
      </c>
      <c r="Z13" s="315">
        <f t="shared" si="2"/>
        <v>0</v>
      </c>
      <c r="AA13" s="315">
        <f t="shared" si="2"/>
        <v>0</v>
      </c>
      <c r="AB13" s="315">
        <f t="shared" si="2"/>
        <v>0</v>
      </c>
      <c r="AC13" s="315">
        <f t="shared" si="2"/>
        <v>0</v>
      </c>
      <c r="AD13" s="315">
        <f t="shared" si="2"/>
        <v>0</v>
      </c>
      <c r="AE13" s="315">
        <f t="shared" si="2"/>
        <v>0</v>
      </c>
      <c r="AF13" s="315">
        <f t="shared" si="2"/>
        <v>0</v>
      </c>
      <c r="AG13" s="315">
        <f t="shared" si="2"/>
        <v>0</v>
      </c>
      <c r="AH13" s="318">
        <f t="shared" si="2"/>
        <v>0</v>
      </c>
      <c r="AI13" s="320"/>
      <c r="AJ13" s="110"/>
      <c r="AK13" s="58"/>
      <c r="AL13" s="56"/>
      <c r="AM13" s="10"/>
      <c r="AN13"/>
    </row>
    <row r="14" spans="1:40" s="2" customFormat="1" ht="22.7" customHeight="1" x14ac:dyDescent="0.2">
      <c r="A14" s="116"/>
      <c r="B14" s="352" t="str">
        <f>B_TotalAZist</f>
        <v>Total Arbeitszeit (IST)</v>
      </c>
      <c r="C14" s="825" t="str">
        <f>B_Utraege</f>
        <v>&lt;&lt;&lt;  Überträge
&amp; Jahresanspruch</v>
      </c>
      <c r="D14" s="350">
        <f>IF(D13+D35&gt;=D15,D13+D35,MIN(D13+D35+SUM(D20,D22:D34),IF(D15&lt;0,0,D15)))*D84</f>
        <v>0</v>
      </c>
      <c r="E14" s="350">
        <f t="shared" ref="E14:AH14" si="3">IF(E13+E35&gt;=E15,E13+E35,MIN(E13+E35+SUM(E20,E22:E34),IF(E15&lt;0,0,E15)))*E84</f>
        <v>0</v>
      </c>
      <c r="F14" s="350">
        <f t="shared" si="3"/>
        <v>0</v>
      </c>
      <c r="G14" s="350">
        <f t="shared" si="3"/>
        <v>0</v>
      </c>
      <c r="H14" s="350">
        <f t="shared" si="3"/>
        <v>0</v>
      </c>
      <c r="I14" s="350">
        <f t="shared" si="3"/>
        <v>0</v>
      </c>
      <c r="J14" s="350">
        <f t="shared" si="3"/>
        <v>0</v>
      </c>
      <c r="K14" s="350">
        <f t="shared" si="3"/>
        <v>0</v>
      </c>
      <c r="L14" s="350">
        <f t="shared" si="3"/>
        <v>0</v>
      </c>
      <c r="M14" s="350">
        <f t="shared" si="3"/>
        <v>0</v>
      </c>
      <c r="N14" s="350">
        <f t="shared" si="3"/>
        <v>0</v>
      </c>
      <c r="O14" s="350">
        <f t="shared" si="3"/>
        <v>0</v>
      </c>
      <c r="P14" s="350">
        <f t="shared" si="3"/>
        <v>0</v>
      </c>
      <c r="Q14" s="350">
        <f t="shared" si="3"/>
        <v>0</v>
      </c>
      <c r="R14" s="350">
        <f t="shared" si="3"/>
        <v>0</v>
      </c>
      <c r="S14" s="350">
        <f t="shared" si="3"/>
        <v>0</v>
      </c>
      <c r="T14" s="350">
        <f t="shared" si="3"/>
        <v>0</v>
      </c>
      <c r="U14" s="350">
        <f t="shared" si="3"/>
        <v>0</v>
      </c>
      <c r="V14" s="350">
        <f t="shared" si="3"/>
        <v>0</v>
      </c>
      <c r="W14" s="350">
        <f t="shared" si="3"/>
        <v>0</v>
      </c>
      <c r="X14" s="350">
        <f t="shared" si="3"/>
        <v>0</v>
      </c>
      <c r="Y14" s="350">
        <f t="shared" si="3"/>
        <v>0</v>
      </c>
      <c r="Z14" s="350">
        <f t="shared" si="3"/>
        <v>0</v>
      </c>
      <c r="AA14" s="350">
        <f t="shared" si="3"/>
        <v>0</v>
      </c>
      <c r="AB14" s="350">
        <f t="shared" si="3"/>
        <v>0</v>
      </c>
      <c r="AC14" s="350">
        <f t="shared" si="3"/>
        <v>0</v>
      </c>
      <c r="AD14" s="350">
        <f t="shared" si="3"/>
        <v>0</v>
      </c>
      <c r="AE14" s="350">
        <f t="shared" si="3"/>
        <v>0</v>
      </c>
      <c r="AF14" s="350">
        <f t="shared" si="3"/>
        <v>0</v>
      </c>
      <c r="AG14" s="350">
        <f t="shared" si="3"/>
        <v>0</v>
      </c>
      <c r="AH14" s="350">
        <f t="shared" si="3"/>
        <v>0</v>
      </c>
      <c r="AI14" s="247">
        <f>SUMIF($D$82:$AH$82,1,D14:AH14)</f>
        <v>0</v>
      </c>
      <c r="AJ14" s="244">
        <f>AI14-AI15</f>
        <v>-168.00000000000006</v>
      </c>
      <c r="AK14" s="59"/>
      <c r="AL14" s="56"/>
      <c r="AM14" s="10"/>
      <c r="AN14" s="15"/>
    </row>
    <row r="15" spans="1:40" s="3" customFormat="1" ht="22.7" customHeight="1" x14ac:dyDescent="0.2">
      <c r="A15" s="117"/>
      <c r="B15" s="352" t="str">
        <f>B_NettoSollAZ</f>
        <v>Netto-SOLL-Arbeitszeit</v>
      </c>
      <c r="C15" s="826"/>
      <c r="D15" s="245">
        <f>ROUND(D16-D19,2)</f>
        <v>0</v>
      </c>
      <c r="E15" s="245">
        <f t="shared" ref="E15:AE15" si="4">ROUND(E16-E19,2)</f>
        <v>0</v>
      </c>
      <c r="F15" s="245">
        <f t="shared" si="4"/>
        <v>8.4</v>
      </c>
      <c r="G15" s="245">
        <f t="shared" si="4"/>
        <v>8.4</v>
      </c>
      <c r="H15" s="245">
        <f t="shared" si="4"/>
        <v>8.4</v>
      </c>
      <c r="I15" s="245">
        <f t="shared" si="4"/>
        <v>8.4</v>
      </c>
      <c r="J15" s="245">
        <f t="shared" si="4"/>
        <v>8.4</v>
      </c>
      <c r="K15" s="245">
        <f t="shared" si="4"/>
        <v>0</v>
      </c>
      <c r="L15" s="245">
        <f t="shared" si="4"/>
        <v>0</v>
      </c>
      <c r="M15" s="245">
        <f t="shared" si="4"/>
        <v>8.4</v>
      </c>
      <c r="N15" s="245">
        <f t="shared" si="4"/>
        <v>8.4</v>
      </c>
      <c r="O15" s="245">
        <f t="shared" si="4"/>
        <v>8.4</v>
      </c>
      <c r="P15" s="245">
        <f t="shared" si="4"/>
        <v>8.4</v>
      </c>
      <c r="Q15" s="245">
        <f t="shared" si="4"/>
        <v>8.4</v>
      </c>
      <c r="R15" s="245">
        <f t="shared" si="4"/>
        <v>0</v>
      </c>
      <c r="S15" s="245">
        <f t="shared" si="4"/>
        <v>0</v>
      </c>
      <c r="T15" s="245">
        <f t="shared" si="4"/>
        <v>8.4</v>
      </c>
      <c r="U15" s="245">
        <f t="shared" si="4"/>
        <v>8.4</v>
      </c>
      <c r="V15" s="245">
        <f t="shared" si="4"/>
        <v>8.4</v>
      </c>
      <c r="W15" s="245">
        <f t="shared" si="4"/>
        <v>8.4</v>
      </c>
      <c r="X15" s="245">
        <f t="shared" si="4"/>
        <v>8.4</v>
      </c>
      <c r="Y15" s="245">
        <f t="shared" si="4"/>
        <v>0</v>
      </c>
      <c r="Z15" s="245">
        <f t="shared" si="4"/>
        <v>0</v>
      </c>
      <c r="AA15" s="245">
        <f t="shared" si="4"/>
        <v>8.4</v>
      </c>
      <c r="AB15" s="245">
        <f t="shared" si="4"/>
        <v>8.4</v>
      </c>
      <c r="AC15" s="245">
        <f t="shared" si="4"/>
        <v>8.4</v>
      </c>
      <c r="AD15" s="245">
        <f t="shared" si="4"/>
        <v>8.4</v>
      </c>
      <c r="AE15" s="245">
        <f t="shared" si="4"/>
        <v>8.4</v>
      </c>
      <c r="AF15" s="245">
        <f>IF(AF$38=4,0,ROUND(AF16-AF19,2))</f>
        <v>0</v>
      </c>
      <c r="AG15" s="245">
        <f t="shared" ref="AG15:AH15" si="5">IF(AG$38=4,0,ROUND(AG16-AG19,2))</f>
        <v>0</v>
      </c>
      <c r="AH15" s="245">
        <f t="shared" si="5"/>
        <v>0</v>
      </c>
      <c r="AI15" s="247">
        <f>SUMIF($D$82:$AH$82,1,D15:AH15)</f>
        <v>168.00000000000006</v>
      </c>
      <c r="AJ15" s="248"/>
      <c r="AK15" s="58"/>
      <c r="AL15" s="56"/>
      <c r="AM15" s="10"/>
      <c r="AN15"/>
    </row>
    <row r="16" spans="1:40" s="3" customFormat="1" ht="22.7" customHeight="1" x14ac:dyDescent="0.2">
      <c r="A16" s="117"/>
      <c r="B16" s="352" t="str">
        <f>B_BruttoSollAZ</f>
        <v>Brutto-SOLL-Arb.zeit</v>
      </c>
      <c r="C16" s="826"/>
      <c r="D16" s="245">
        <f t="shared" ref="D16:AE16" si="6">VLOOKUP(D3,VSA_Kalender,16)</f>
        <v>0</v>
      </c>
      <c r="E16" s="245">
        <f t="shared" si="6"/>
        <v>0</v>
      </c>
      <c r="F16" s="245">
        <f t="shared" si="6"/>
        <v>8.4</v>
      </c>
      <c r="G16" s="245">
        <f t="shared" si="6"/>
        <v>8.4</v>
      </c>
      <c r="H16" s="245">
        <f t="shared" si="6"/>
        <v>8.4</v>
      </c>
      <c r="I16" s="245">
        <f t="shared" si="6"/>
        <v>8.4</v>
      </c>
      <c r="J16" s="245">
        <f t="shared" si="6"/>
        <v>8.4</v>
      </c>
      <c r="K16" s="245">
        <f t="shared" si="6"/>
        <v>0</v>
      </c>
      <c r="L16" s="245">
        <f t="shared" si="6"/>
        <v>0</v>
      </c>
      <c r="M16" s="245">
        <f t="shared" si="6"/>
        <v>8.4</v>
      </c>
      <c r="N16" s="245">
        <f t="shared" si="6"/>
        <v>8.4</v>
      </c>
      <c r="O16" s="245">
        <f t="shared" si="6"/>
        <v>8.4</v>
      </c>
      <c r="P16" s="245">
        <f t="shared" si="6"/>
        <v>8.4</v>
      </c>
      <c r="Q16" s="245">
        <f t="shared" si="6"/>
        <v>8.4</v>
      </c>
      <c r="R16" s="245">
        <f t="shared" si="6"/>
        <v>0</v>
      </c>
      <c r="S16" s="245">
        <f t="shared" si="6"/>
        <v>0</v>
      </c>
      <c r="T16" s="245">
        <f t="shared" si="6"/>
        <v>8.4</v>
      </c>
      <c r="U16" s="245">
        <f t="shared" si="6"/>
        <v>8.4</v>
      </c>
      <c r="V16" s="245">
        <f t="shared" si="6"/>
        <v>8.4</v>
      </c>
      <c r="W16" s="245">
        <f t="shared" si="6"/>
        <v>8.4</v>
      </c>
      <c r="X16" s="245">
        <f t="shared" si="6"/>
        <v>8.4</v>
      </c>
      <c r="Y16" s="245">
        <f t="shared" si="6"/>
        <v>0</v>
      </c>
      <c r="Z16" s="245">
        <f t="shared" si="6"/>
        <v>0</v>
      </c>
      <c r="AA16" s="245">
        <f t="shared" si="6"/>
        <v>8.4</v>
      </c>
      <c r="AB16" s="245">
        <f t="shared" si="6"/>
        <v>8.4</v>
      </c>
      <c r="AC16" s="245">
        <f t="shared" si="6"/>
        <v>8.4</v>
      </c>
      <c r="AD16" s="245">
        <f t="shared" si="6"/>
        <v>8.4</v>
      </c>
      <c r="AE16" s="245">
        <f t="shared" si="6"/>
        <v>8.4</v>
      </c>
      <c r="AF16" s="245">
        <f>IF(AF$38=4,0,VLOOKUP(AF3,VSA_Kalender,16))</f>
        <v>0</v>
      </c>
      <c r="AG16" s="245">
        <f>IF(AG$38=4,0,VLOOKUP(AG3,VSA_Kalender,16))</f>
        <v>0</v>
      </c>
      <c r="AH16" s="245">
        <f>IF(AH$38=4,0,VLOOKUP(AH3,VSA_Kalender,16))</f>
        <v>0</v>
      </c>
      <c r="AI16" s="247"/>
      <c r="AJ16" s="248"/>
      <c r="AK16" s="58"/>
      <c r="AL16" s="56"/>
      <c r="AM16" s="10"/>
      <c r="AN16"/>
    </row>
    <row r="17" spans="1:40" s="3" customFormat="1" ht="22.7" customHeight="1" x14ac:dyDescent="0.2">
      <c r="A17" s="117"/>
      <c r="B17" s="352" t="str">
        <f>B_MehrMinder</f>
        <v>Mehr-/Minderleistung</v>
      </c>
      <c r="C17" s="827"/>
      <c r="D17" s="245">
        <f t="shared" ref="D17:AH17" ca="1" si="7">(SL_BisDatum&gt;=D3)*ROUND(D14-D15,2)</f>
        <v>0</v>
      </c>
      <c r="E17" s="245">
        <f t="shared" ca="1" si="7"/>
        <v>0</v>
      </c>
      <c r="F17" s="245">
        <f t="shared" ca="1" si="7"/>
        <v>0</v>
      </c>
      <c r="G17" s="245">
        <f t="shared" ca="1" si="7"/>
        <v>0</v>
      </c>
      <c r="H17" s="245">
        <f t="shared" ca="1" si="7"/>
        <v>0</v>
      </c>
      <c r="I17" s="245">
        <f t="shared" ca="1" si="7"/>
        <v>0</v>
      </c>
      <c r="J17" s="245">
        <f t="shared" ca="1" si="7"/>
        <v>0</v>
      </c>
      <c r="K17" s="245">
        <f t="shared" ca="1" si="7"/>
        <v>0</v>
      </c>
      <c r="L17" s="245">
        <f t="shared" ca="1" si="7"/>
        <v>0</v>
      </c>
      <c r="M17" s="245">
        <f t="shared" ca="1" si="7"/>
        <v>0</v>
      </c>
      <c r="N17" s="245">
        <f t="shared" ca="1" si="7"/>
        <v>0</v>
      </c>
      <c r="O17" s="245">
        <f t="shared" ca="1" si="7"/>
        <v>0</v>
      </c>
      <c r="P17" s="245">
        <f t="shared" ca="1" si="7"/>
        <v>0</v>
      </c>
      <c r="Q17" s="245">
        <f t="shared" ca="1" si="7"/>
        <v>0</v>
      </c>
      <c r="R17" s="245">
        <f t="shared" ca="1" si="7"/>
        <v>0</v>
      </c>
      <c r="S17" s="245">
        <f t="shared" ca="1" si="7"/>
        <v>0</v>
      </c>
      <c r="T17" s="245">
        <f t="shared" ca="1" si="7"/>
        <v>0</v>
      </c>
      <c r="U17" s="245">
        <f t="shared" ca="1" si="7"/>
        <v>0</v>
      </c>
      <c r="V17" s="245">
        <f t="shared" ca="1" si="7"/>
        <v>0</v>
      </c>
      <c r="W17" s="245">
        <f t="shared" ca="1" si="7"/>
        <v>0</v>
      </c>
      <c r="X17" s="245">
        <f t="shared" ca="1" si="7"/>
        <v>0</v>
      </c>
      <c r="Y17" s="245">
        <f t="shared" ca="1" si="7"/>
        <v>0</v>
      </c>
      <c r="Z17" s="245">
        <f t="shared" ca="1" si="7"/>
        <v>0</v>
      </c>
      <c r="AA17" s="245">
        <f t="shared" ca="1" si="7"/>
        <v>0</v>
      </c>
      <c r="AB17" s="245">
        <f t="shared" ca="1" si="7"/>
        <v>0</v>
      </c>
      <c r="AC17" s="245">
        <f t="shared" ca="1" si="7"/>
        <v>0</v>
      </c>
      <c r="AD17" s="245">
        <f t="shared" ca="1" si="7"/>
        <v>0</v>
      </c>
      <c r="AE17" s="245">
        <f t="shared" ca="1" si="7"/>
        <v>0</v>
      </c>
      <c r="AF17" s="245">
        <f t="shared" ca="1" si="7"/>
        <v>0</v>
      </c>
      <c r="AG17" s="245">
        <f t="shared" ca="1" si="7"/>
        <v>0</v>
      </c>
      <c r="AH17" s="245">
        <f t="shared" ca="1" si="7"/>
        <v>0</v>
      </c>
      <c r="AI17" s="249" t="str">
        <f>B_Total</f>
        <v>Total</v>
      </c>
      <c r="AJ17" s="250" t="str">
        <f>B_Vortrag</f>
        <v>Vortrag</v>
      </c>
      <c r="AK17" s="58"/>
      <c r="AL17" s="56"/>
      <c r="AM17" s="10"/>
      <c r="AN17" s="10"/>
    </row>
    <row r="18" spans="1:40" s="3" customFormat="1" ht="22.7" customHeight="1" x14ac:dyDescent="0.2">
      <c r="A18" s="117"/>
      <c r="B18" s="353" t="str">
        <f>B_AZSaldo</f>
        <v>AZ - Saldo</v>
      </c>
      <c r="C18" s="246">
        <f ca="1">VLOOKUP(ROW(),VSA_Uebertrag,$A$1+3)</f>
        <v>-50.4</v>
      </c>
      <c r="D18" s="245">
        <f t="shared" ref="D18:AH18" ca="1" si="8">IFERROR((C18+D17)*(D3&lt;=SL_BisDatum)*VLOOKUP(D3,VSA_Kalender,21,FALSE),0)</f>
        <v>0</v>
      </c>
      <c r="E18" s="245">
        <f t="shared" ca="1" si="8"/>
        <v>0</v>
      </c>
      <c r="F18" s="245">
        <f t="shared" ca="1" si="8"/>
        <v>0</v>
      </c>
      <c r="G18" s="245">
        <f t="shared" ca="1" si="8"/>
        <v>0</v>
      </c>
      <c r="H18" s="245">
        <f t="shared" ca="1" si="8"/>
        <v>0</v>
      </c>
      <c r="I18" s="245">
        <f t="shared" ca="1" si="8"/>
        <v>0</v>
      </c>
      <c r="J18" s="245">
        <f t="shared" ca="1" si="8"/>
        <v>0</v>
      </c>
      <c r="K18" s="245">
        <f t="shared" ca="1" si="8"/>
        <v>0</v>
      </c>
      <c r="L18" s="245">
        <f t="shared" ca="1" si="8"/>
        <v>0</v>
      </c>
      <c r="M18" s="245">
        <f t="shared" ca="1" si="8"/>
        <v>0</v>
      </c>
      <c r="N18" s="245">
        <f t="shared" ca="1" si="8"/>
        <v>0</v>
      </c>
      <c r="O18" s="245">
        <f t="shared" ca="1" si="8"/>
        <v>0</v>
      </c>
      <c r="P18" s="245">
        <f t="shared" ca="1" si="8"/>
        <v>0</v>
      </c>
      <c r="Q18" s="245">
        <f t="shared" ca="1" si="8"/>
        <v>0</v>
      </c>
      <c r="R18" s="245">
        <f t="shared" ca="1" si="8"/>
        <v>0</v>
      </c>
      <c r="S18" s="245">
        <f t="shared" ca="1" si="8"/>
        <v>0</v>
      </c>
      <c r="T18" s="245">
        <f t="shared" ca="1" si="8"/>
        <v>0</v>
      </c>
      <c r="U18" s="245">
        <f t="shared" ca="1" si="8"/>
        <v>0</v>
      </c>
      <c r="V18" s="245">
        <f t="shared" ca="1" si="8"/>
        <v>0</v>
      </c>
      <c r="W18" s="245">
        <f t="shared" ca="1" si="8"/>
        <v>0</v>
      </c>
      <c r="X18" s="245">
        <f t="shared" ca="1" si="8"/>
        <v>0</v>
      </c>
      <c r="Y18" s="245">
        <f t="shared" ca="1" si="8"/>
        <v>0</v>
      </c>
      <c r="Z18" s="245">
        <f t="shared" ca="1" si="8"/>
        <v>0</v>
      </c>
      <c r="AA18" s="245">
        <f t="shared" ca="1" si="8"/>
        <v>0</v>
      </c>
      <c r="AB18" s="245">
        <f t="shared" ca="1" si="8"/>
        <v>0</v>
      </c>
      <c r="AC18" s="245">
        <f t="shared" ca="1" si="8"/>
        <v>0</v>
      </c>
      <c r="AD18" s="245">
        <f t="shared" ca="1" si="8"/>
        <v>0</v>
      </c>
      <c r="AE18" s="245">
        <f t="shared" ca="1" si="8"/>
        <v>0</v>
      </c>
      <c r="AF18" s="245">
        <f t="shared" ca="1" si="8"/>
        <v>0</v>
      </c>
      <c r="AG18" s="245">
        <f t="shared" ca="1" si="8"/>
        <v>0</v>
      </c>
      <c r="AH18" s="245">
        <f t="shared" ca="1" si="8"/>
        <v>0</v>
      </c>
      <c r="AI18" s="245"/>
      <c r="AJ18" s="251">
        <f ca="1">SUMIF($D$82:$AH$82,1,D17:AH17)+C18</f>
        <v>-50.4</v>
      </c>
      <c r="AK18" s="58"/>
      <c r="AL18" s="56"/>
      <c r="AM18" s="10"/>
      <c r="AN18"/>
    </row>
    <row r="19" spans="1:40" s="3" customFormat="1" ht="22.7" customHeight="1" x14ac:dyDescent="0.2">
      <c r="A19" s="117"/>
      <c r="B19" s="353" t="str">
        <f>B_FTA</f>
        <v>Feiertagsanspruch</v>
      </c>
      <c r="C19" s="246">
        <v>0</v>
      </c>
      <c r="D19" s="350">
        <f t="shared" ref="D19:AE19" si="9">VLOOKUP(D3,VSA_Kalender,14)</f>
        <v>0</v>
      </c>
      <c r="E19" s="350">
        <f t="shared" si="9"/>
        <v>0</v>
      </c>
      <c r="F19" s="350">
        <f t="shared" si="9"/>
        <v>0</v>
      </c>
      <c r="G19" s="350">
        <f t="shared" si="9"/>
        <v>0</v>
      </c>
      <c r="H19" s="350">
        <f t="shared" si="9"/>
        <v>0</v>
      </c>
      <c r="I19" s="350">
        <f t="shared" si="9"/>
        <v>0</v>
      </c>
      <c r="J19" s="350">
        <f t="shared" si="9"/>
        <v>0</v>
      </c>
      <c r="K19" s="350">
        <f t="shared" si="9"/>
        <v>0</v>
      </c>
      <c r="L19" s="350">
        <f t="shared" si="9"/>
        <v>0</v>
      </c>
      <c r="M19" s="350">
        <f t="shared" si="9"/>
        <v>0</v>
      </c>
      <c r="N19" s="350">
        <f t="shared" si="9"/>
        <v>0</v>
      </c>
      <c r="O19" s="350">
        <f t="shared" si="9"/>
        <v>0</v>
      </c>
      <c r="P19" s="350">
        <f t="shared" si="9"/>
        <v>0</v>
      </c>
      <c r="Q19" s="350">
        <f t="shared" si="9"/>
        <v>0</v>
      </c>
      <c r="R19" s="350">
        <f t="shared" si="9"/>
        <v>0</v>
      </c>
      <c r="S19" s="350">
        <f t="shared" si="9"/>
        <v>0</v>
      </c>
      <c r="T19" s="350">
        <f t="shared" si="9"/>
        <v>0</v>
      </c>
      <c r="U19" s="350">
        <f t="shared" si="9"/>
        <v>0</v>
      </c>
      <c r="V19" s="350">
        <f t="shared" si="9"/>
        <v>0</v>
      </c>
      <c r="W19" s="350">
        <f t="shared" si="9"/>
        <v>0</v>
      </c>
      <c r="X19" s="350">
        <f t="shared" si="9"/>
        <v>0</v>
      </c>
      <c r="Y19" s="350">
        <f t="shared" si="9"/>
        <v>0</v>
      </c>
      <c r="Z19" s="350">
        <f t="shared" si="9"/>
        <v>0</v>
      </c>
      <c r="AA19" s="350">
        <f t="shared" si="9"/>
        <v>0</v>
      </c>
      <c r="AB19" s="350">
        <f t="shared" si="9"/>
        <v>0</v>
      </c>
      <c r="AC19" s="350">
        <f t="shared" si="9"/>
        <v>0</v>
      </c>
      <c r="AD19" s="350">
        <f t="shared" si="9"/>
        <v>0</v>
      </c>
      <c r="AE19" s="350">
        <f t="shared" si="9"/>
        <v>0</v>
      </c>
      <c r="AF19" s="351">
        <f>IF(AF$38=4,0,VLOOKUP(AF3,VSA_Kalender,14))</f>
        <v>0</v>
      </c>
      <c r="AG19" s="351">
        <f>IF(AG$38=4,0,VLOOKUP(AG3,VSA_Kalender,14))</f>
        <v>0</v>
      </c>
      <c r="AH19" s="351">
        <f>IF(AH$38=4,0,VLOOKUP(AH3,VSA_Kalender,14))</f>
        <v>0</v>
      </c>
      <c r="AI19" s="247">
        <f>SUM(D19:AH19)</f>
        <v>0</v>
      </c>
      <c r="AJ19" s="357"/>
      <c r="AK19" s="61"/>
      <c r="AL19" s="56"/>
      <c r="AM19" s="10"/>
      <c r="AN19" s="10"/>
    </row>
    <row r="20" spans="1:40" s="3" customFormat="1" ht="22.7" customHeight="1" x14ac:dyDescent="0.2">
      <c r="A20" s="117"/>
      <c r="B20" s="353" t="str">
        <f>B_Ferien</f>
        <v>Ferien</v>
      </c>
      <c r="C20" s="246">
        <f t="shared" ref="C20:C36" si="10">VLOOKUP(ROW(),VSA_Uebertrag,$A$1+3)</f>
        <v>0</v>
      </c>
      <c r="D20" s="314"/>
      <c r="E20" s="314"/>
      <c r="F20" s="314"/>
      <c r="G20" s="314"/>
      <c r="H20" s="314"/>
      <c r="I20" s="314"/>
      <c r="J20" s="314"/>
      <c r="K20" s="314"/>
      <c r="L20" s="314"/>
      <c r="M20" s="314"/>
      <c r="N20" s="314"/>
      <c r="O20" s="314"/>
      <c r="P20" s="314"/>
      <c r="Q20" s="314"/>
      <c r="R20" s="314"/>
      <c r="S20" s="314"/>
      <c r="T20" s="314"/>
      <c r="U20" s="314"/>
      <c r="V20" s="314"/>
      <c r="W20" s="314"/>
      <c r="X20" s="314"/>
      <c r="Y20" s="314"/>
      <c r="Z20" s="314"/>
      <c r="AA20" s="314"/>
      <c r="AB20" s="314"/>
      <c r="AC20" s="314"/>
      <c r="AD20" s="314"/>
      <c r="AE20" s="314"/>
      <c r="AF20" s="314"/>
      <c r="AG20" s="314"/>
      <c r="AH20" s="314"/>
      <c r="AI20" s="247">
        <f t="shared" ref="AI20:AI35" si="11">SUMIF($D$82:$AH$82,1,D20:AH20)</f>
        <v>0</v>
      </c>
      <c r="AJ20" s="252">
        <f>ROUND(C20-AI20,2)</f>
        <v>0</v>
      </c>
      <c r="AK20" s="818" t="s">
        <v>57</v>
      </c>
      <c r="AL20" s="56"/>
      <c r="AM20" s="10"/>
      <c r="AN20" s="10"/>
    </row>
    <row r="21" spans="1:40" s="3" customFormat="1" ht="22.7" customHeight="1" x14ac:dyDescent="0.2">
      <c r="A21" s="117"/>
      <c r="B21" s="353" t="str">
        <f>B_KompAZ</f>
        <v>Kompensation Arbeitstage</v>
      </c>
      <c r="C21" s="255">
        <f t="shared" si="10"/>
        <v>0</v>
      </c>
      <c r="D21" s="324"/>
      <c r="E21" s="324"/>
      <c r="F21" s="324"/>
      <c r="G21" s="324"/>
      <c r="H21" s="324"/>
      <c r="I21" s="324"/>
      <c r="J21" s="324"/>
      <c r="K21" s="324"/>
      <c r="L21" s="324"/>
      <c r="M21" s="324"/>
      <c r="N21" s="324"/>
      <c r="O21" s="324"/>
      <c r="P21" s="324"/>
      <c r="Q21" s="324"/>
      <c r="R21" s="324"/>
      <c r="S21" s="324"/>
      <c r="T21" s="324"/>
      <c r="U21" s="324"/>
      <c r="V21" s="324"/>
      <c r="W21" s="324"/>
      <c r="X21" s="324"/>
      <c r="Y21" s="324"/>
      <c r="Z21" s="324"/>
      <c r="AA21" s="324"/>
      <c r="AB21" s="324"/>
      <c r="AC21" s="324"/>
      <c r="AD21" s="324"/>
      <c r="AE21" s="324"/>
      <c r="AF21" s="324"/>
      <c r="AG21" s="324"/>
      <c r="AH21" s="324"/>
      <c r="AI21" s="253">
        <f t="shared" si="11"/>
        <v>0</v>
      </c>
      <c r="AJ21" s="254">
        <f>ROUND(A21+C21-AI21,0)</f>
        <v>0</v>
      </c>
      <c r="AK21" s="819"/>
      <c r="AL21" s="56"/>
      <c r="AM21" s="10"/>
      <c r="AN21" s="10"/>
    </row>
    <row r="22" spans="1:40" s="3" customFormat="1" ht="22.7" customHeight="1" x14ac:dyDescent="0.2">
      <c r="A22" s="117"/>
      <c r="B22" s="354" t="str">
        <f>B_Arzt</f>
        <v>Arztbesuch</v>
      </c>
      <c r="C22" s="246">
        <f t="shared" si="10"/>
        <v>0</v>
      </c>
      <c r="D22" s="314"/>
      <c r="E22" s="314"/>
      <c r="F22" s="314"/>
      <c r="G22" s="314"/>
      <c r="H22" s="314"/>
      <c r="I22" s="314"/>
      <c r="J22" s="314"/>
      <c r="K22" s="314"/>
      <c r="L22" s="314"/>
      <c r="M22" s="314"/>
      <c r="N22" s="314"/>
      <c r="O22" s="314"/>
      <c r="P22" s="314"/>
      <c r="Q22" s="314"/>
      <c r="R22" s="314"/>
      <c r="S22" s="314"/>
      <c r="T22" s="314"/>
      <c r="U22" s="314"/>
      <c r="V22" s="314"/>
      <c r="W22" s="314"/>
      <c r="X22" s="314"/>
      <c r="Y22" s="314"/>
      <c r="Z22" s="314"/>
      <c r="AA22" s="314"/>
      <c r="AB22" s="314"/>
      <c r="AC22" s="314"/>
      <c r="AD22" s="314"/>
      <c r="AE22" s="314"/>
      <c r="AF22" s="314"/>
      <c r="AG22" s="314"/>
      <c r="AH22" s="314"/>
      <c r="AI22" s="247">
        <f t="shared" si="11"/>
        <v>0</v>
      </c>
      <c r="AJ22" s="252">
        <f>ROUND(A22+C22+AI22,2)</f>
        <v>0</v>
      </c>
      <c r="AK22" s="819" t="s">
        <v>120</v>
      </c>
      <c r="AL22" s="56"/>
      <c r="AM22" s="10"/>
      <c r="AN22" s="10"/>
    </row>
    <row r="23" spans="1:40" s="3" customFormat="1" ht="22.7" customHeight="1" x14ac:dyDescent="0.2">
      <c r="A23" s="117"/>
      <c r="B23" s="353" t="str">
        <f>B_Krank</f>
        <v>Krankheit</v>
      </c>
      <c r="C23" s="246">
        <f t="shared" si="10"/>
        <v>0</v>
      </c>
      <c r="D23" s="314"/>
      <c r="E23" s="314"/>
      <c r="F23" s="314"/>
      <c r="G23" s="314"/>
      <c r="H23" s="314"/>
      <c r="I23" s="314"/>
      <c r="J23" s="314"/>
      <c r="K23" s="314"/>
      <c r="L23" s="314"/>
      <c r="M23" s="314"/>
      <c r="N23" s="314"/>
      <c r="O23" s="314"/>
      <c r="P23" s="314"/>
      <c r="Q23" s="314"/>
      <c r="R23" s="314"/>
      <c r="S23" s="314"/>
      <c r="T23" s="314"/>
      <c r="U23" s="314"/>
      <c r="V23" s="314"/>
      <c r="W23" s="314"/>
      <c r="X23" s="314"/>
      <c r="Y23" s="314"/>
      <c r="Z23" s="314"/>
      <c r="AA23" s="314"/>
      <c r="AB23" s="314"/>
      <c r="AC23" s="314"/>
      <c r="AD23" s="314"/>
      <c r="AE23" s="314"/>
      <c r="AF23" s="314"/>
      <c r="AG23" s="314"/>
      <c r="AH23" s="314"/>
      <c r="AI23" s="247">
        <f t="shared" si="11"/>
        <v>0</v>
      </c>
      <c r="AJ23" s="252">
        <f t="shared" ref="AJ23:AJ35" si="12">ROUND(A23+C23+AI23,2)</f>
        <v>0</v>
      </c>
      <c r="AK23" s="819"/>
      <c r="AL23" s="56"/>
      <c r="AM23" s="10"/>
      <c r="AN23" s="10"/>
    </row>
    <row r="24" spans="1:40" s="3" customFormat="1" ht="22.7" customHeight="1" x14ac:dyDescent="0.2">
      <c r="A24" s="117"/>
      <c r="B24" s="353" t="str">
        <f>B_BU</f>
        <v>Berufsunfall</v>
      </c>
      <c r="C24" s="246">
        <f t="shared" si="10"/>
        <v>0</v>
      </c>
      <c r="D24" s="314"/>
      <c r="E24" s="314"/>
      <c r="F24" s="314"/>
      <c r="G24" s="314"/>
      <c r="H24" s="314"/>
      <c r="I24" s="314"/>
      <c r="J24" s="314"/>
      <c r="K24" s="314"/>
      <c r="L24" s="314"/>
      <c r="M24" s="314"/>
      <c r="N24" s="314"/>
      <c r="O24" s="314"/>
      <c r="P24" s="314"/>
      <c r="Q24" s="314"/>
      <c r="R24" s="314"/>
      <c r="S24" s="314"/>
      <c r="T24" s="314"/>
      <c r="U24" s="314"/>
      <c r="V24" s="314"/>
      <c r="W24" s="314"/>
      <c r="X24" s="314"/>
      <c r="Y24" s="314"/>
      <c r="Z24" s="314"/>
      <c r="AA24" s="314"/>
      <c r="AB24" s="314"/>
      <c r="AC24" s="314"/>
      <c r="AD24" s="314"/>
      <c r="AE24" s="314"/>
      <c r="AF24" s="314"/>
      <c r="AG24" s="314"/>
      <c r="AH24" s="314"/>
      <c r="AI24" s="247">
        <f t="shared" si="11"/>
        <v>0</v>
      </c>
      <c r="AJ24" s="252">
        <f t="shared" si="12"/>
        <v>0</v>
      </c>
      <c r="AK24" s="819"/>
      <c r="AL24" s="56"/>
      <c r="AM24" s="10"/>
      <c r="AN24" s="10"/>
    </row>
    <row r="25" spans="1:40" s="3" customFormat="1" ht="22.7" customHeight="1" x14ac:dyDescent="0.2">
      <c r="A25" s="117"/>
      <c r="B25" s="353" t="str">
        <f>B_NBU</f>
        <v>Nichtberufsunfall</v>
      </c>
      <c r="C25" s="246">
        <f t="shared" si="10"/>
        <v>0</v>
      </c>
      <c r="D25" s="314"/>
      <c r="E25" s="314"/>
      <c r="F25" s="314"/>
      <c r="G25" s="314"/>
      <c r="H25" s="314"/>
      <c r="I25" s="314"/>
      <c r="J25" s="314"/>
      <c r="K25" s="314"/>
      <c r="L25" s="314"/>
      <c r="M25" s="314"/>
      <c r="N25" s="314"/>
      <c r="O25" s="314"/>
      <c r="P25" s="314"/>
      <c r="Q25" s="314"/>
      <c r="R25" s="314"/>
      <c r="S25" s="314"/>
      <c r="T25" s="314"/>
      <c r="U25" s="314"/>
      <c r="V25" s="314"/>
      <c r="W25" s="314"/>
      <c r="X25" s="314"/>
      <c r="Y25" s="314"/>
      <c r="Z25" s="314"/>
      <c r="AA25" s="314"/>
      <c r="AB25" s="314"/>
      <c r="AC25" s="314"/>
      <c r="AD25" s="314"/>
      <c r="AE25" s="314"/>
      <c r="AF25" s="314"/>
      <c r="AG25" s="314"/>
      <c r="AH25" s="314"/>
      <c r="AI25" s="247">
        <f t="shared" si="11"/>
        <v>0</v>
      </c>
      <c r="AJ25" s="252">
        <f t="shared" si="12"/>
        <v>0</v>
      </c>
      <c r="AK25" s="819"/>
      <c r="AL25" s="56"/>
      <c r="AM25" s="10"/>
      <c r="AN25" s="10"/>
    </row>
    <row r="26" spans="1:40" s="3" customFormat="1" ht="22.7" customHeight="1" x14ac:dyDescent="0.2">
      <c r="A26" s="117"/>
      <c r="B26" s="353" t="str">
        <f>B_MilZiv</f>
        <v>Militär / Zivilschutz</v>
      </c>
      <c r="C26" s="246">
        <f t="shared" si="10"/>
        <v>0</v>
      </c>
      <c r="D26" s="314"/>
      <c r="E26" s="314"/>
      <c r="F26" s="314"/>
      <c r="G26" s="314"/>
      <c r="H26" s="314"/>
      <c r="I26" s="314"/>
      <c r="J26" s="314"/>
      <c r="K26" s="314"/>
      <c r="L26" s="314"/>
      <c r="M26" s="314"/>
      <c r="N26" s="314"/>
      <c r="O26" s="314"/>
      <c r="P26" s="314"/>
      <c r="Q26" s="314"/>
      <c r="R26" s="314"/>
      <c r="S26" s="314"/>
      <c r="T26" s="314"/>
      <c r="U26" s="314"/>
      <c r="V26" s="314"/>
      <c r="W26" s="314"/>
      <c r="X26" s="314"/>
      <c r="Y26" s="314"/>
      <c r="Z26" s="314"/>
      <c r="AA26" s="314"/>
      <c r="AB26" s="314"/>
      <c r="AC26" s="314"/>
      <c r="AD26" s="314"/>
      <c r="AE26" s="314"/>
      <c r="AF26" s="314"/>
      <c r="AG26" s="314"/>
      <c r="AH26" s="314"/>
      <c r="AI26" s="247">
        <f t="shared" si="11"/>
        <v>0</v>
      </c>
      <c r="AJ26" s="252">
        <f t="shared" si="12"/>
        <v>0</v>
      </c>
      <c r="AK26" s="819"/>
      <c r="AL26" s="56"/>
      <c r="AM26" s="10"/>
      <c r="AN26" s="10"/>
    </row>
    <row r="27" spans="1:40" s="3" customFormat="1" ht="22.7" customHeight="1" x14ac:dyDescent="0.2">
      <c r="A27" s="117"/>
      <c r="B27" s="353" t="str">
        <f>B_UUB</f>
        <v>Unbezahlter Urlaub</v>
      </c>
      <c r="C27" s="246">
        <f t="shared" si="10"/>
        <v>0</v>
      </c>
      <c r="D27" s="314"/>
      <c r="E27" s="314"/>
      <c r="F27" s="314"/>
      <c r="G27" s="314"/>
      <c r="H27" s="314"/>
      <c r="I27" s="314"/>
      <c r="J27" s="314"/>
      <c r="K27" s="314"/>
      <c r="L27" s="314"/>
      <c r="M27" s="314"/>
      <c r="N27" s="314"/>
      <c r="O27" s="314"/>
      <c r="P27" s="314"/>
      <c r="Q27" s="314"/>
      <c r="R27" s="314"/>
      <c r="S27" s="314"/>
      <c r="T27" s="314"/>
      <c r="U27" s="314"/>
      <c r="V27" s="314"/>
      <c r="W27" s="314"/>
      <c r="X27" s="314"/>
      <c r="Y27" s="314"/>
      <c r="Z27" s="314"/>
      <c r="AA27" s="314"/>
      <c r="AB27" s="314"/>
      <c r="AC27" s="314"/>
      <c r="AD27" s="314"/>
      <c r="AE27" s="314"/>
      <c r="AF27" s="314"/>
      <c r="AG27" s="314"/>
      <c r="AH27" s="314"/>
      <c r="AI27" s="247">
        <f t="shared" si="11"/>
        <v>0</v>
      </c>
      <c r="AJ27" s="252">
        <f>ROUND(A27+C27-AI27,2)</f>
        <v>0</v>
      </c>
      <c r="AK27" s="819" t="s">
        <v>57</v>
      </c>
      <c r="AL27" s="56"/>
      <c r="AM27" s="10"/>
      <c r="AN27" s="10"/>
    </row>
    <row r="28" spans="1:40" s="3" customFormat="1" ht="22.7" customHeight="1" x14ac:dyDescent="0.2">
      <c r="A28" s="117"/>
      <c r="B28" s="353" t="str">
        <f>B_UB</f>
        <v>Bezahlter Urlaub</v>
      </c>
      <c r="C28" s="246">
        <f t="shared" si="10"/>
        <v>0</v>
      </c>
      <c r="D28" s="314"/>
      <c r="E28" s="314"/>
      <c r="F28" s="314"/>
      <c r="G28" s="314"/>
      <c r="H28" s="314"/>
      <c r="I28" s="314"/>
      <c r="J28" s="314"/>
      <c r="K28" s="314"/>
      <c r="L28" s="314"/>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247">
        <f t="shared" si="11"/>
        <v>0</v>
      </c>
      <c r="AJ28" s="252">
        <f t="shared" ref="AJ28:AJ30" si="13">ROUND(A28+C28-AI28,2)</f>
        <v>0</v>
      </c>
      <c r="AK28" s="819"/>
      <c r="AL28" s="56"/>
      <c r="AM28" s="10"/>
      <c r="AN28"/>
    </row>
    <row r="29" spans="1:40" s="3" customFormat="1" ht="22.7" customHeight="1" x14ac:dyDescent="0.2">
      <c r="A29" s="117"/>
      <c r="B29" s="353" t="str">
        <f>B_NebenB</f>
        <v>Nebenbeschäftigung</v>
      </c>
      <c r="C29" s="246">
        <f t="shared" si="10"/>
        <v>0</v>
      </c>
      <c r="D29" s="314"/>
      <c r="E29" s="314"/>
      <c r="F29" s="314"/>
      <c r="G29" s="314"/>
      <c r="H29" s="314"/>
      <c r="I29" s="314"/>
      <c r="J29" s="314"/>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14"/>
      <c r="AH29" s="314"/>
      <c r="AI29" s="247">
        <f t="shared" si="11"/>
        <v>0</v>
      </c>
      <c r="AJ29" s="252">
        <f t="shared" si="13"/>
        <v>0</v>
      </c>
      <c r="AK29" s="819"/>
      <c r="AL29" s="56"/>
      <c r="AM29" s="10"/>
      <c r="AN29" s="10"/>
    </row>
    <row r="30" spans="1:40" s="3" customFormat="1" ht="22.7" customHeight="1" x14ac:dyDescent="0.2">
      <c r="A30" s="117"/>
      <c r="B30" s="353" t="str">
        <f>B_DAG</f>
        <v>D A G</v>
      </c>
      <c r="C30" s="246">
        <f t="shared" si="10"/>
        <v>0</v>
      </c>
      <c r="D30" s="314"/>
      <c r="E30" s="314"/>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247">
        <f t="shared" si="11"/>
        <v>0</v>
      </c>
      <c r="AJ30" s="252">
        <f t="shared" si="13"/>
        <v>0</v>
      </c>
      <c r="AK30" s="820"/>
      <c r="AL30" s="56"/>
      <c r="AM30" s="10"/>
      <c r="AN30" s="10"/>
    </row>
    <row r="31" spans="1:40" s="3" customFormat="1" ht="22.7" customHeight="1" x14ac:dyDescent="0.2">
      <c r="A31" s="117"/>
      <c r="B31" s="353" t="str">
        <f>B_Divers</f>
        <v>Diverses</v>
      </c>
      <c r="C31" s="246">
        <f t="shared" si="10"/>
        <v>0</v>
      </c>
      <c r="D31" s="314"/>
      <c r="E31" s="314"/>
      <c r="F31" s="314"/>
      <c r="G31" s="314"/>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247">
        <f t="shared" si="11"/>
        <v>0</v>
      </c>
      <c r="AJ31" s="252">
        <f t="shared" si="12"/>
        <v>0</v>
      </c>
      <c r="AK31" s="815" t="s">
        <v>120</v>
      </c>
      <c r="AL31" s="56"/>
      <c r="AM31" s="10"/>
      <c r="AN31" s="10"/>
    </row>
    <row r="32" spans="1:40" s="3" customFormat="1" ht="22.7" customHeight="1" x14ac:dyDescent="0.2">
      <c r="A32" s="117"/>
      <c r="B32" s="353" t="str">
        <f>B_FamPersErg</f>
        <v>Fam./pers. Ereignisse</v>
      </c>
      <c r="C32" s="246">
        <f t="shared" si="10"/>
        <v>0</v>
      </c>
      <c r="D32" s="31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247">
        <f t="shared" si="11"/>
        <v>0</v>
      </c>
      <c r="AJ32" s="252">
        <f t="shared" si="12"/>
        <v>0</v>
      </c>
      <c r="AK32" s="816"/>
      <c r="AL32" s="56"/>
      <c r="AM32" s="10"/>
      <c r="AN32" s="10"/>
    </row>
    <row r="33" spans="1:40" s="3" customFormat="1" ht="22.7" customHeight="1" x14ac:dyDescent="0.2">
      <c r="A33" s="117"/>
      <c r="B33" s="353" t="str">
        <f>B_FZ1</f>
        <v>freie Zeile 1</v>
      </c>
      <c r="C33" s="246">
        <f t="shared" si="10"/>
        <v>0</v>
      </c>
      <c r="D33" s="314"/>
      <c r="E33" s="314"/>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314"/>
      <c r="AI33" s="247">
        <f t="shared" si="11"/>
        <v>0</v>
      </c>
      <c r="AJ33" s="252">
        <f t="shared" si="12"/>
        <v>0</v>
      </c>
      <c r="AK33" s="816"/>
      <c r="AL33" s="56"/>
      <c r="AM33" s="10"/>
      <c r="AN33" s="10"/>
    </row>
    <row r="34" spans="1:40" s="3" customFormat="1" ht="22.7" customHeight="1" x14ac:dyDescent="0.2">
      <c r="A34" s="117"/>
      <c r="B34" s="353" t="str">
        <f>B_FZ2</f>
        <v>freie Zeile 2</v>
      </c>
      <c r="C34" s="246">
        <f t="shared" si="10"/>
        <v>0</v>
      </c>
      <c r="D34" s="314"/>
      <c r="E34" s="314"/>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4"/>
      <c r="AI34" s="247">
        <f t="shared" si="11"/>
        <v>0</v>
      </c>
      <c r="AJ34" s="252">
        <f t="shared" si="12"/>
        <v>0</v>
      </c>
      <c r="AK34" s="816"/>
      <c r="AL34" s="56"/>
      <c r="AM34" s="10"/>
      <c r="AN34" s="10"/>
    </row>
    <row r="35" spans="1:40" s="3" customFormat="1" ht="22.7" customHeight="1" thickBot="1" x14ac:dyDescent="0.25">
      <c r="A35" s="117"/>
      <c r="B35" s="364" t="str">
        <f>B_WB</f>
        <v>Weiterbildung</v>
      </c>
      <c r="C35" s="365">
        <f t="shared" si="10"/>
        <v>0</v>
      </c>
      <c r="D35" s="366"/>
      <c r="E35" s="366"/>
      <c r="F35" s="366"/>
      <c r="G35" s="366"/>
      <c r="H35" s="366"/>
      <c r="I35" s="366"/>
      <c r="J35" s="366"/>
      <c r="K35" s="366"/>
      <c r="L35" s="366"/>
      <c r="M35" s="366"/>
      <c r="N35" s="366"/>
      <c r="O35" s="366"/>
      <c r="P35" s="366"/>
      <c r="Q35" s="366"/>
      <c r="R35" s="366"/>
      <c r="S35" s="366"/>
      <c r="T35" s="366"/>
      <c r="U35" s="366"/>
      <c r="V35" s="366"/>
      <c r="W35" s="366"/>
      <c r="X35" s="366"/>
      <c r="Y35" s="366"/>
      <c r="Z35" s="366"/>
      <c r="AA35" s="366"/>
      <c r="AB35" s="366"/>
      <c r="AC35" s="366"/>
      <c r="AD35" s="366"/>
      <c r="AE35" s="366"/>
      <c r="AF35" s="366"/>
      <c r="AG35" s="366"/>
      <c r="AH35" s="366"/>
      <c r="AI35" s="367">
        <f t="shared" si="11"/>
        <v>0</v>
      </c>
      <c r="AJ35" s="368">
        <f t="shared" si="12"/>
        <v>0</v>
      </c>
      <c r="AK35" s="817"/>
      <c r="AL35" s="56"/>
      <c r="AM35" s="10"/>
      <c r="AN35" s="10"/>
    </row>
    <row r="36" spans="1:40" s="3" customFormat="1" ht="22.7" hidden="1" customHeight="1" thickBot="1" x14ac:dyDescent="0.25">
      <c r="A36" s="117"/>
      <c r="B36" s="821" t="str">
        <f>B_FEL</f>
        <v>frei einsetzbare Lekt.</v>
      </c>
      <c r="C36" s="822">
        <f t="shared" si="10"/>
        <v>0</v>
      </c>
      <c r="D36" s="120"/>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316"/>
      <c r="AI36" s="319">
        <f>SUM(D36:AH36)</f>
        <v>0</v>
      </c>
      <c r="AJ36" s="3">
        <f>ROUND(C36-AI36,0)</f>
        <v>0</v>
      </c>
      <c r="AK36" s="58"/>
      <c r="AL36" s="56"/>
      <c r="AM36" s="10"/>
      <c r="AN36" s="10"/>
    </row>
    <row r="37" spans="1:40" s="3" customFormat="1" ht="23.25" hidden="1" customHeight="1" x14ac:dyDescent="0.2">
      <c r="A37" s="117"/>
      <c r="B37" s="25"/>
      <c r="C37" s="1"/>
      <c r="D37" s="137">
        <v>1</v>
      </c>
      <c r="E37" s="137">
        <v>2</v>
      </c>
      <c r="F37" s="137">
        <v>3</v>
      </c>
      <c r="G37" s="137">
        <v>4</v>
      </c>
      <c r="H37" s="137">
        <v>5</v>
      </c>
      <c r="I37" s="137">
        <v>6</v>
      </c>
      <c r="J37" s="137">
        <v>7</v>
      </c>
      <c r="K37" s="137">
        <v>8</v>
      </c>
      <c r="L37" s="137">
        <v>9</v>
      </c>
      <c r="M37" s="137">
        <v>10</v>
      </c>
      <c r="N37" s="137">
        <v>11</v>
      </c>
      <c r="O37" s="137">
        <v>12</v>
      </c>
      <c r="P37" s="137">
        <v>13</v>
      </c>
      <c r="Q37" s="137">
        <v>14</v>
      </c>
      <c r="R37" s="137">
        <v>15</v>
      </c>
      <c r="S37" s="137">
        <v>16</v>
      </c>
      <c r="T37" s="137">
        <v>17</v>
      </c>
      <c r="U37" s="137">
        <v>18</v>
      </c>
      <c r="V37" s="137">
        <v>19</v>
      </c>
      <c r="W37" s="137">
        <v>20</v>
      </c>
      <c r="X37" s="137">
        <v>21</v>
      </c>
      <c r="Y37" s="137">
        <v>22</v>
      </c>
      <c r="Z37" s="137">
        <v>23</v>
      </c>
      <c r="AA37" s="137">
        <v>24</v>
      </c>
      <c r="AB37" s="137">
        <v>25</v>
      </c>
      <c r="AC37" s="137">
        <v>26</v>
      </c>
      <c r="AD37" s="137">
        <v>27</v>
      </c>
      <c r="AE37" s="137">
        <v>28</v>
      </c>
      <c r="AF37" s="137">
        <v>29</v>
      </c>
      <c r="AG37" s="137">
        <v>30</v>
      </c>
      <c r="AH37" s="137">
        <v>31</v>
      </c>
      <c r="AI37" s="1"/>
      <c r="AJ37" s="1"/>
      <c r="AK37" s="63"/>
      <c r="AL37" s="56"/>
      <c r="AM37" s="10"/>
      <c r="AN37" s="10"/>
    </row>
    <row r="38" spans="1:40" s="3" customFormat="1" ht="23.25" hidden="1" customHeight="1" x14ac:dyDescent="0.2">
      <c r="A38" s="117"/>
      <c r="B38" s="36"/>
      <c r="C38" s="69"/>
      <c r="D38" s="71">
        <f t="shared" ref="D38:AH38" si="14">IF(D3="",4,VLOOKUP(D3,VSA_Kalender,18))</f>
        <v>1</v>
      </c>
      <c r="E38" s="71">
        <f t="shared" si="14"/>
        <v>1</v>
      </c>
      <c r="F38" s="71">
        <f t="shared" si="14"/>
        <v>0</v>
      </c>
      <c r="G38" s="71">
        <f t="shared" si="14"/>
        <v>0</v>
      </c>
      <c r="H38" s="71">
        <f t="shared" si="14"/>
        <v>0</v>
      </c>
      <c r="I38" s="71">
        <f t="shared" si="14"/>
        <v>0</v>
      </c>
      <c r="J38" s="71">
        <f t="shared" si="14"/>
        <v>0</v>
      </c>
      <c r="K38" s="71">
        <f t="shared" si="14"/>
        <v>1</v>
      </c>
      <c r="L38" s="71">
        <f t="shared" si="14"/>
        <v>1</v>
      </c>
      <c r="M38" s="71">
        <f t="shared" si="14"/>
        <v>0</v>
      </c>
      <c r="N38" s="71">
        <f t="shared" si="14"/>
        <v>0</v>
      </c>
      <c r="O38" s="71">
        <f t="shared" si="14"/>
        <v>0</v>
      </c>
      <c r="P38" s="71">
        <f t="shared" si="14"/>
        <v>0</v>
      </c>
      <c r="Q38" s="71">
        <f t="shared" si="14"/>
        <v>0</v>
      </c>
      <c r="R38" s="71">
        <f t="shared" si="14"/>
        <v>1</v>
      </c>
      <c r="S38" s="71">
        <f t="shared" si="14"/>
        <v>1</v>
      </c>
      <c r="T38" s="71">
        <f t="shared" si="14"/>
        <v>0</v>
      </c>
      <c r="U38" s="71">
        <f t="shared" si="14"/>
        <v>0</v>
      </c>
      <c r="V38" s="71">
        <f t="shared" si="14"/>
        <v>0</v>
      </c>
      <c r="W38" s="71">
        <f t="shared" si="14"/>
        <v>0</v>
      </c>
      <c r="X38" s="71">
        <f t="shared" si="14"/>
        <v>0</v>
      </c>
      <c r="Y38" s="71">
        <f t="shared" si="14"/>
        <v>1</v>
      </c>
      <c r="Z38" s="71">
        <f t="shared" si="14"/>
        <v>1</v>
      </c>
      <c r="AA38" s="71">
        <f t="shared" si="14"/>
        <v>0</v>
      </c>
      <c r="AB38" s="71">
        <f t="shared" si="14"/>
        <v>0</v>
      </c>
      <c r="AC38" s="71">
        <f t="shared" si="14"/>
        <v>0</v>
      </c>
      <c r="AD38" s="71">
        <f t="shared" si="14"/>
        <v>0</v>
      </c>
      <c r="AE38" s="71">
        <f t="shared" si="14"/>
        <v>0</v>
      </c>
      <c r="AF38" s="71">
        <f t="shared" si="14"/>
        <v>1</v>
      </c>
      <c r="AG38" s="71">
        <f t="shared" si="14"/>
        <v>1</v>
      </c>
      <c r="AH38" s="71">
        <f t="shared" si="14"/>
        <v>4</v>
      </c>
      <c r="AI38" s="36"/>
      <c r="AJ38" s="36"/>
      <c r="AK38" s="62"/>
      <c r="AL38" s="56"/>
      <c r="AM38" s="10"/>
      <c r="AN38" s="10"/>
    </row>
    <row r="39" spans="1:40" s="3" customFormat="1" ht="23.25" customHeight="1" x14ac:dyDescent="0.2">
      <c r="A39" s="117"/>
      <c r="B39" s="5"/>
      <c r="C39" s="1"/>
      <c r="D39" s="106" t="str">
        <f>IF(AND((D13 - D15)+SUM(D20,D22:D34)&gt;0.00001,SUM(D20,D22:D34)&gt;0),"I","")</f>
        <v/>
      </c>
      <c r="E39" s="106" t="str">
        <f t="shared" ref="E39:AH39" si="15">IF(AND((E13 - E15)+SUM(E20,E22:E34)&gt;0.00001,SUM(E20,E22:E34)&gt;0),"I","")</f>
        <v/>
      </c>
      <c r="F39" s="106" t="str">
        <f t="shared" si="15"/>
        <v/>
      </c>
      <c r="G39" s="106" t="str">
        <f t="shared" si="15"/>
        <v/>
      </c>
      <c r="H39" s="106" t="str">
        <f t="shared" si="15"/>
        <v/>
      </c>
      <c r="I39" s="106" t="str">
        <f t="shared" si="15"/>
        <v/>
      </c>
      <c r="J39" s="106" t="str">
        <f t="shared" si="15"/>
        <v/>
      </c>
      <c r="K39" s="106" t="str">
        <f t="shared" si="15"/>
        <v/>
      </c>
      <c r="L39" s="106" t="str">
        <f t="shared" si="15"/>
        <v/>
      </c>
      <c r="M39" s="106" t="str">
        <f t="shared" si="15"/>
        <v/>
      </c>
      <c r="N39" s="106" t="str">
        <f t="shared" si="15"/>
        <v/>
      </c>
      <c r="O39" s="106" t="str">
        <f t="shared" si="15"/>
        <v/>
      </c>
      <c r="P39" s="106" t="str">
        <f t="shared" si="15"/>
        <v/>
      </c>
      <c r="Q39" s="106" t="str">
        <f t="shared" si="15"/>
        <v/>
      </c>
      <c r="R39" s="106" t="str">
        <f t="shared" si="15"/>
        <v/>
      </c>
      <c r="S39" s="106" t="str">
        <f t="shared" si="15"/>
        <v/>
      </c>
      <c r="T39" s="106" t="str">
        <f t="shared" si="15"/>
        <v/>
      </c>
      <c r="U39" s="106" t="str">
        <f t="shared" si="15"/>
        <v/>
      </c>
      <c r="V39" s="106" t="str">
        <f t="shared" si="15"/>
        <v/>
      </c>
      <c r="W39" s="106" t="str">
        <f t="shared" si="15"/>
        <v/>
      </c>
      <c r="X39" s="106" t="str">
        <f t="shared" si="15"/>
        <v/>
      </c>
      <c r="Y39" s="106" t="str">
        <f t="shared" si="15"/>
        <v/>
      </c>
      <c r="Z39" s="106" t="str">
        <f t="shared" si="15"/>
        <v/>
      </c>
      <c r="AA39" s="106" t="str">
        <f t="shared" si="15"/>
        <v/>
      </c>
      <c r="AB39" s="106" t="str">
        <f t="shared" si="15"/>
        <v/>
      </c>
      <c r="AC39" s="106" t="str">
        <f t="shared" si="15"/>
        <v/>
      </c>
      <c r="AD39" s="106" t="str">
        <f t="shared" si="15"/>
        <v/>
      </c>
      <c r="AE39" s="106" t="str">
        <f t="shared" si="15"/>
        <v/>
      </c>
      <c r="AF39" s="106" t="str">
        <f t="shared" si="15"/>
        <v/>
      </c>
      <c r="AG39" s="106" t="str">
        <f t="shared" si="15"/>
        <v/>
      </c>
      <c r="AH39" s="106" t="str">
        <f t="shared" si="15"/>
        <v/>
      </c>
      <c r="AI39" s="1"/>
      <c r="AJ39" s="11"/>
      <c r="AK39" s="63"/>
      <c r="AL39" s="56"/>
      <c r="AM39" s="10"/>
      <c r="AN39"/>
    </row>
    <row r="40" spans="1:40" s="39" customFormat="1" ht="23.25" customHeight="1" x14ac:dyDescent="0.2">
      <c r="A40" s="36"/>
      <c r="B40" s="2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63"/>
      <c r="AL40" s="38"/>
      <c r="AM40" s="38"/>
      <c r="AN40" s="37"/>
    </row>
    <row r="41" spans="1:40" customFormat="1" ht="30.75" customHeight="1" x14ac:dyDescent="0.2">
      <c r="A41" s="1"/>
      <c r="B41" s="28" t="s">
        <v>67</v>
      </c>
      <c r="C41" s="1"/>
      <c r="D41" s="1"/>
      <c r="E41" s="1"/>
      <c r="F41" s="1"/>
      <c r="G41" s="1"/>
      <c r="H41" s="1"/>
      <c r="I41" s="1"/>
      <c r="M41" s="1"/>
      <c r="N41" s="1"/>
      <c r="O41" s="1"/>
      <c r="P41" s="1"/>
      <c r="Q41" s="1"/>
      <c r="R41" s="1"/>
      <c r="S41" s="1"/>
      <c r="T41" s="1"/>
      <c r="U41" s="1"/>
      <c r="V41" s="1"/>
      <c r="W41" s="1"/>
      <c r="X41" s="1"/>
      <c r="Y41" s="1"/>
      <c r="Z41" s="1"/>
      <c r="AA41" s="1"/>
      <c r="AB41" s="1"/>
      <c r="AC41" s="1"/>
      <c r="AD41" s="1"/>
      <c r="AE41" s="1"/>
      <c r="AF41" s="1"/>
      <c r="AG41" s="1"/>
      <c r="AH41" s="1"/>
      <c r="AI41" s="1"/>
      <c r="AJ41" s="1"/>
      <c r="AK41" s="63"/>
      <c r="AM41" s="10"/>
    </row>
    <row r="42" spans="1:40" ht="30.75" customHeight="1" x14ac:dyDescent="0.25">
      <c r="B42" s="29" t="s">
        <v>14</v>
      </c>
      <c r="C42" s="16"/>
      <c r="D42"/>
      <c r="E42"/>
      <c r="F42"/>
      <c r="G42"/>
      <c r="H42"/>
      <c r="I42"/>
      <c r="J42"/>
      <c r="K42"/>
      <c r="L42"/>
      <c r="M42"/>
      <c r="N42"/>
      <c r="O42"/>
      <c r="P42"/>
      <c r="Q42"/>
      <c r="R42"/>
      <c r="S42"/>
      <c r="T42" s="30" t="s">
        <v>15</v>
      </c>
      <c r="U42"/>
      <c r="V42"/>
      <c r="W42"/>
      <c r="X42"/>
      <c r="Y42"/>
      <c r="Z42"/>
      <c r="AA42"/>
      <c r="AB42"/>
      <c r="AC42"/>
      <c r="AD42"/>
      <c r="AE42" s="30" t="s">
        <v>16</v>
      </c>
      <c r="AF42"/>
      <c r="AG42" s="7"/>
      <c r="AH42" s="6"/>
      <c r="AI42"/>
      <c r="AJ42"/>
      <c r="AK42" s="63"/>
      <c r="AL42"/>
      <c r="AM42"/>
      <c r="AN42"/>
    </row>
    <row r="43" spans="1:40" ht="28.5" customHeight="1" x14ac:dyDescent="0.2">
      <c r="AL43"/>
      <c r="AM43"/>
      <c r="AN43"/>
    </row>
    <row r="44" spans="1:40" customFormat="1" ht="28.5" customHeight="1" x14ac:dyDescent="0.2">
      <c r="A44" s="1"/>
    </row>
    <row r="45" spans="1:40" ht="15" x14ac:dyDescent="0.2">
      <c r="B45" s="26"/>
      <c r="H45" s="23"/>
      <c r="J45"/>
      <c r="K45"/>
      <c r="L45"/>
      <c r="AK45" s="63"/>
    </row>
    <row r="46" spans="1:40" ht="15" x14ac:dyDescent="0.2">
      <c r="B46" s="26"/>
      <c r="J46"/>
      <c r="K46"/>
      <c r="L46"/>
      <c r="AK46" s="63"/>
    </row>
    <row r="47" spans="1:40" ht="15" x14ac:dyDescent="0.2">
      <c r="A47" s="66"/>
      <c r="B47" s="20"/>
      <c r="R47" s="12"/>
      <c r="S47"/>
      <c r="AK47" s="63"/>
    </row>
    <row r="48" spans="1:40" ht="15" x14ac:dyDescent="0.2">
      <c r="A48" s="67"/>
      <c r="AK48" s="63"/>
    </row>
    <row r="49" spans="1:37" ht="15" x14ac:dyDescent="0.2">
      <c r="A49" s="67"/>
      <c r="AK49" s="63"/>
    </row>
    <row r="50" spans="1:37" ht="15" x14ac:dyDescent="0.2">
      <c r="A50" s="68"/>
      <c r="AK50" s="63"/>
    </row>
    <row r="51" spans="1:37" x14ac:dyDescent="0.2">
      <c r="A51" s="32"/>
      <c r="B51" s="3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64"/>
    </row>
    <row r="52" spans="1:37" x14ac:dyDescent="0.2">
      <c r="A52" s="32"/>
      <c r="B52" s="3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64"/>
    </row>
    <row r="53" spans="1:37" x14ac:dyDescent="0.2">
      <c r="A53" s="32"/>
      <c r="B53" s="3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64"/>
    </row>
    <row r="54" spans="1:37" x14ac:dyDescent="0.2">
      <c r="A54" s="34"/>
      <c r="B54" s="3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64"/>
    </row>
    <row r="55" spans="1:37" x14ac:dyDescent="0.2">
      <c r="A55" s="13"/>
      <c r="B55" s="3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64"/>
    </row>
    <row r="56" spans="1:37" x14ac:dyDescent="0.2">
      <c r="A56" s="13"/>
      <c r="B56" s="3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64"/>
    </row>
    <row r="57" spans="1:37" x14ac:dyDescent="0.2">
      <c r="A57" s="13"/>
      <c r="B57" s="3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64"/>
    </row>
    <row r="58" spans="1:37" x14ac:dyDescent="0.2">
      <c r="A58" s="13"/>
      <c r="B58" s="3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64"/>
    </row>
    <row r="59" spans="1:37" x14ac:dyDescent="0.2">
      <c r="A59" s="13"/>
      <c r="B59" s="3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64"/>
    </row>
    <row r="60" spans="1:37" x14ac:dyDescent="0.2">
      <c r="A60" s="13"/>
      <c r="B60" s="3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64"/>
    </row>
    <row r="61" spans="1:37" x14ac:dyDescent="0.2">
      <c r="A61" s="13"/>
      <c r="B61" s="3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64"/>
    </row>
    <row r="62" spans="1:37" x14ac:dyDescent="0.2">
      <c r="AK62" s="63"/>
    </row>
    <row r="63" spans="1:37" x14ac:dyDescent="0.2">
      <c r="AK63" s="63"/>
    </row>
    <row r="64" spans="1:37" x14ac:dyDescent="0.2">
      <c r="AK64" s="63"/>
    </row>
    <row r="65" spans="37:37" x14ac:dyDescent="0.2">
      <c r="AK65" s="63"/>
    </row>
    <row r="66" spans="37:37" x14ac:dyDescent="0.2">
      <c r="AK66" s="63"/>
    </row>
    <row r="67" spans="37:37" x14ac:dyDescent="0.2">
      <c r="AK67" s="63"/>
    </row>
    <row r="68" spans="37:37" x14ac:dyDescent="0.2">
      <c r="AK68" s="63"/>
    </row>
    <row r="69" spans="37:37" x14ac:dyDescent="0.2">
      <c r="AK69" s="63"/>
    </row>
    <row r="70" spans="37:37" x14ac:dyDescent="0.2">
      <c r="AK70" s="63"/>
    </row>
    <row r="71" spans="37:37" x14ac:dyDescent="0.2">
      <c r="AK71" s="63"/>
    </row>
    <row r="72" spans="37:37" x14ac:dyDescent="0.2">
      <c r="AK72" s="63"/>
    </row>
    <row r="73" spans="37:37" x14ac:dyDescent="0.2">
      <c r="AK73" s="63"/>
    </row>
    <row r="74" spans="37:37" x14ac:dyDescent="0.2">
      <c r="AK74" s="63"/>
    </row>
    <row r="75" spans="37:37" x14ac:dyDescent="0.2">
      <c r="AK75" s="63"/>
    </row>
    <row r="76" spans="37:37" x14ac:dyDescent="0.2">
      <c r="AK76" s="63"/>
    </row>
    <row r="77" spans="37:37" x14ac:dyDescent="0.2">
      <c r="AK77" s="63"/>
    </row>
    <row r="78" spans="37:37" x14ac:dyDescent="0.2">
      <c r="AK78" s="63"/>
    </row>
    <row r="79" spans="37:37" x14ac:dyDescent="0.2">
      <c r="AK79" s="63"/>
    </row>
    <row r="80" spans="37:37" x14ac:dyDescent="0.2">
      <c r="AK80" s="63"/>
    </row>
    <row r="81" spans="1:37" hidden="1" x14ac:dyDescent="0.2">
      <c r="AK81" s="63"/>
    </row>
    <row r="82" spans="1:37" customFormat="1" hidden="1" x14ac:dyDescent="0.2">
      <c r="A82" s="130"/>
      <c r="B82" s="5"/>
      <c r="C82" s="5" t="s">
        <v>365</v>
      </c>
      <c r="D82" s="582">
        <f t="shared" ref="D82:AH82" si="16">IF(D4="",0,ABS(VLOOKUP(D3,VSA_Kalender,13,FALSE)&gt;0))</f>
        <v>1</v>
      </c>
      <c r="E82" s="582">
        <f t="shared" si="16"/>
        <v>1</v>
      </c>
      <c r="F82" s="582">
        <f t="shared" si="16"/>
        <v>1</v>
      </c>
      <c r="G82" s="582">
        <f t="shared" si="16"/>
        <v>1</v>
      </c>
      <c r="H82" s="582">
        <f t="shared" si="16"/>
        <v>1</v>
      </c>
      <c r="I82" s="582">
        <f t="shared" si="16"/>
        <v>1</v>
      </c>
      <c r="J82" s="582">
        <f t="shared" si="16"/>
        <v>1</v>
      </c>
      <c r="K82" s="582">
        <f t="shared" si="16"/>
        <v>1</v>
      </c>
      <c r="L82" s="582">
        <f t="shared" si="16"/>
        <v>1</v>
      </c>
      <c r="M82" s="582">
        <f t="shared" si="16"/>
        <v>1</v>
      </c>
      <c r="N82" s="582">
        <f t="shared" si="16"/>
        <v>1</v>
      </c>
      <c r="O82" s="582">
        <f t="shared" si="16"/>
        <v>1</v>
      </c>
      <c r="P82" s="582">
        <f t="shared" si="16"/>
        <v>1</v>
      </c>
      <c r="Q82" s="582">
        <f t="shared" si="16"/>
        <v>1</v>
      </c>
      <c r="R82" s="582">
        <f t="shared" si="16"/>
        <v>1</v>
      </c>
      <c r="S82" s="582">
        <f t="shared" si="16"/>
        <v>1</v>
      </c>
      <c r="T82" s="582">
        <f t="shared" si="16"/>
        <v>1</v>
      </c>
      <c r="U82" s="582">
        <f t="shared" si="16"/>
        <v>1</v>
      </c>
      <c r="V82" s="582">
        <f t="shared" si="16"/>
        <v>1</v>
      </c>
      <c r="W82" s="582">
        <f t="shared" si="16"/>
        <v>1</v>
      </c>
      <c r="X82" s="582">
        <f t="shared" si="16"/>
        <v>1</v>
      </c>
      <c r="Y82" s="582">
        <f t="shared" si="16"/>
        <v>1</v>
      </c>
      <c r="Z82" s="582">
        <f t="shared" si="16"/>
        <v>1</v>
      </c>
      <c r="AA82" s="582">
        <f t="shared" si="16"/>
        <v>1</v>
      </c>
      <c r="AB82" s="582">
        <f t="shared" si="16"/>
        <v>1</v>
      </c>
      <c r="AC82" s="582">
        <f t="shared" si="16"/>
        <v>1</v>
      </c>
      <c r="AD82" s="582">
        <f t="shared" si="16"/>
        <v>1</v>
      </c>
      <c r="AE82" s="582">
        <f t="shared" si="16"/>
        <v>1</v>
      </c>
      <c r="AF82" s="582">
        <f t="shared" si="16"/>
        <v>1</v>
      </c>
      <c r="AG82" s="582">
        <f t="shared" si="16"/>
        <v>1</v>
      </c>
      <c r="AH82" s="582">
        <f t="shared" si="16"/>
        <v>0</v>
      </c>
      <c r="AI82" s="1"/>
      <c r="AJ82" s="1"/>
      <c r="AK82" s="63"/>
    </row>
    <row r="83" spans="1:37" hidden="1" x14ac:dyDescent="0.2">
      <c r="C83" s="488" t="s">
        <v>366</v>
      </c>
      <c r="AK83" s="63"/>
    </row>
    <row r="84" spans="1:37" customFormat="1" hidden="1" x14ac:dyDescent="0.2">
      <c r="A84" s="130"/>
      <c r="B84" s="5"/>
      <c r="C84" s="740" t="s">
        <v>393</v>
      </c>
      <c r="D84" s="741">
        <f t="shared" ref="D84:AH84" si="17">IFERROR(VLOOKUP(D3,VSA_Kalender,21,FALSE),0)</f>
        <v>1</v>
      </c>
      <c r="E84" s="741">
        <f t="shared" si="17"/>
        <v>1</v>
      </c>
      <c r="F84" s="741">
        <f t="shared" si="17"/>
        <v>1</v>
      </c>
      <c r="G84" s="741">
        <f t="shared" si="17"/>
        <v>1</v>
      </c>
      <c r="H84" s="741">
        <f t="shared" si="17"/>
        <v>1</v>
      </c>
      <c r="I84" s="741">
        <f t="shared" si="17"/>
        <v>1</v>
      </c>
      <c r="J84" s="741">
        <f t="shared" si="17"/>
        <v>1</v>
      </c>
      <c r="K84" s="741">
        <f t="shared" si="17"/>
        <v>1</v>
      </c>
      <c r="L84" s="741">
        <f t="shared" si="17"/>
        <v>1</v>
      </c>
      <c r="M84" s="741">
        <f t="shared" si="17"/>
        <v>1</v>
      </c>
      <c r="N84" s="741">
        <f t="shared" si="17"/>
        <v>1</v>
      </c>
      <c r="O84" s="741">
        <f t="shared" si="17"/>
        <v>1</v>
      </c>
      <c r="P84" s="741">
        <f t="shared" si="17"/>
        <v>1</v>
      </c>
      <c r="Q84" s="741">
        <f t="shared" si="17"/>
        <v>1</v>
      </c>
      <c r="R84" s="741">
        <f t="shared" si="17"/>
        <v>1</v>
      </c>
      <c r="S84" s="741">
        <f t="shared" si="17"/>
        <v>1</v>
      </c>
      <c r="T84" s="741">
        <f t="shared" si="17"/>
        <v>1</v>
      </c>
      <c r="U84" s="741">
        <f t="shared" si="17"/>
        <v>1</v>
      </c>
      <c r="V84" s="741">
        <f t="shared" si="17"/>
        <v>1</v>
      </c>
      <c r="W84" s="741">
        <f t="shared" si="17"/>
        <v>1</v>
      </c>
      <c r="X84" s="741">
        <f t="shared" si="17"/>
        <v>1</v>
      </c>
      <c r="Y84" s="741">
        <f t="shared" si="17"/>
        <v>1</v>
      </c>
      <c r="Z84" s="741">
        <f t="shared" si="17"/>
        <v>1</v>
      </c>
      <c r="AA84" s="741">
        <f t="shared" si="17"/>
        <v>1</v>
      </c>
      <c r="AB84" s="741">
        <f t="shared" si="17"/>
        <v>1</v>
      </c>
      <c r="AC84" s="741">
        <f t="shared" si="17"/>
        <v>1</v>
      </c>
      <c r="AD84" s="741">
        <f t="shared" si="17"/>
        <v>1</v>
      </c>
      <c r="AE84" s="741">
        <f t="shared" si="17"/>
        <v>1</v>
      </c>
      <c r="AF84" s="741">
        <f t="shared" si="17"/>
        <v>1</v>
      </c>
      <c r="AG84" s="741">
        <f t="shared" si="17"/>
        <v>1</v>
      </c>
      <c r="AH84" s="741">
        <f t="shared" si="17"/>
        <v>0</v>
      </c>
      <c r="AI84" s="1"/>
      <c r="AJ84" s="1"/>
      <c r="AK84" s="63"/>
    </row>
    <row r="85" spans="1:37" hidden="1" x14ac:dyDescent="0.2">
      <c r="B85" s="446"/>
      <c r="C85" s="447" t="s">
        <v>307</v>
      </c>
      <c r="D85" s="448">
        <f t="shared" ref="D85:AH85" si="18">D4</f>
        <v>1</v>
      </c>
      <c r="E85" s="449">
        <f t="shared" si="18"/>
        <v>2</v>
      </c>
      <c r="F85" s="449">
        <f t="shared" si="18"/>
        <v>3</v>
      </c>
      <c r="G85" s="449">
        <f t="shared" si="18"/>
        <v>4</v>
      </c>
      <c r="H85" s="449">
        <f t="shared" si="18"/>
        <v>5</v>
      </c>
      <c r="I85" s="449">
        <f t="shared" si="18"/>
        <v>6</v>
      </c>
      <c r="J85" s="449">
        <f t="shared" si="18"/>
        <v>7</v>
      </c>
      <c r="K85" s="449">
        <f t="shared" si="18"/>
        <v>8</v>
      </c>
      <c r="L85" s="449">
        <f t="shared" si="18"/>
        <v>9</v>
      </c>
      <c r="M85" s="449">
        <f t="shared" si="18"/>
        <v>10</v>
      </c>
      <c r="N85" s="449">
        <f t="shared" si="18"/>
        <v>11</v>
      </c>
      <c r="O85" s="449">
        <f t="shared" si="18"/>
        <v>12</v>
      </c>
      <c r="P85" s="449">
        <f t="shared" si="18"/>
        <v>13</v>
      </c>
      <c r="Q85" s="449">
        <f t="shared" si="18"/>
        <v>14</v>
      </c>
      <c r="R85" s="449">
        <f t="shared" si="18"/>
        <v>15</v>
      </c>
      <c r="S85" s="449">
        <f t="shared" si="18"/>
        <v>16</v>
      </c>
      <c r="T85" s="449">
        <f t="shared" si="18"/>
        <v>17</v>
      </c>
      <c r="U85" s="449">
        <f t="shared" si="18"/>
        <v>18</v>
      </c>
      <c r="V85" s="449">
        <f t="shared" si="18"/>
        <v>19</v>
      </c>
      <c r="W85" s="449">
        <f t="shared" si="18"/>
        <v>20</v>
      </c>
      <c r="X85" s="449">
        <f t="shared" si="18"/>
        <v>21</v>
      </c>
      <c r="Y85" s="449">
        <f t="shared" si="18"/>
        <v>22</v>
      </c>
      <c r="Z85" s="449">
        <f t="shared" si="18"/>
        <v>23</v>
      </c>
      <c r="AA85" s="449">
        <f t="shared" si="18"/>
        <v>24</v>
      </c>
      <c r="AB85" s="449">
        <f t="shared" si="18"/>
        <v>25</v>
      </c>
      <c r="AC85" s="449">
        <f t="shared" si="18"/>
        <v>26</v>
      </c>
      <c r="AD85" s="449">
        <f t="shared" si="18"/>
        <v>27</v>
      </c>
      <c r="AE85" s="449">
        <f t="shared" si="18"/>
        <v>28</v>
      </c>
      <c r="AF85" s="449">
        <f t="shared" si="18"/>
        <v>29</v>
      </c>
      <c r="AG85" s="449">
        <f t="shared" si="18"/>
        <v>30</v>
      </c>
      <c r="AH85" s="450" t="str">
        <f t="shared" si="18"/>
        <v/>
      </c>
      <c r="AK85" s="63"/>
    </row>
    <row r="86" spans="1:37" customFormat="1" hidden="1" x14ac:dyDescent="0.2">
      <c r="A86" s="130"/>
      <c r="B86" s="446"/>
      <c r="C86" s="447" t="s">
        <v>383</v>
      </c>
      <c r="D86" s="451">
        <f>IFERROR(ABS(WEEKDAY(D3,2)&lt;6),0)</f>
        <v>0</v>
      </c>
      <c r="E86" s="452">
        <f t="shared" ref="E86:AH86" si="19">IFERROR(ABS(WEEKDAY(E3,2)&lt;6),0)</f>
        <v>0</v>
      </c>
      <c r="F86" s="452">
        <f t="shared" si="19"/>
        <v>1</v>
      </c>
      <c r="G86" s="452">
        <f t="shared" si="19"/>
        <v>1</v>
      </c>
      <c r="H86" s="452">
        <f t="shared" si="19"/>
        <v>1</v>
      </c>
      <c r="I86" s="452">
        <f t="shared" si="19"/>
        <v>1</v>
      </c>
      <c r="J86" s="452">
        <f t="shared" si="19"/>
        <v>1</v>
      </c>
      <c r="K86" s="452">
        <f t="shared" si="19"/>
        <v>0</v>
      </c>
      <c r="L86" s="452">
        <f t="shared" si="19"/>
        <v>0</v>
      </c>
      <c r="M86" s="452">
        <f t="shared" si="19"/>
        <v>1</v>
      </c>
      <c r="N86" s="452">
        <f t="shared" si="19"/>
        <v>1</v>
      </c>
      <c r="O86" s="452">
        <f t="shared" si="19"/>
        <v>1</v>
      </c>
      <c r="P86" s="452">
        <f t="shared" si="19"/>
        <v>1</v>
      </c>
      <c r="Q86" s="452">
        <f t="shared" si="19"/>
        <v>1</v>
      </c>
      <c r="R86" s="452">
        <f t="shared" si="19"/>
        <v>0</v>
      </c>
      <c r="S86" s="452">
        <f t="shared" si="19"/>
        <v>0</v>
      </c>
      <c r="T86" s="452">
        <f t="shared" si="19"/>
        <v>1</v>
      </c>
      <c r="U86" s="452">
        <f t="shared" si="19"/>
        <v>1</v>
      </c>
      <c r="V86" s="452">
        <f t="shared" si="19"/>
        <v>1</v>
      </c>
      <c r="W86" s="452">
        <f t="shared" si="19"/>
        <v>1</v>
      </c>
      <c r="X86" s="452">
        <f t="shared" si="19"/>
        <v>1</v>
      </c>
      <c r="Y86" s="452">
        <f t="shared" si="19"/>
        <v>0</v>
      </c>
      <c r="Z86" s="452">
        <f t="shared" si="19"/>
        <v>0</v>
      </c>
      <c r="AA86" s="452">
        <f t="shared" si="19"/>
        <v>1</v>
      </c>
      <c r="AB86" s="452">
        <f t="shared" si="19"/>
        <v>1</v>
      </c>
      <c r="AC86" s="452">
        <f t="shared" si="19"/>
        <v>1</v>
      </c>
      <c r="AD86" s="452">
        <f t="shared" si="19"/>
        <v>1</v>
      </c>
      <c r="AE86" s="452">
        <f t="shared" si="19"/>
        <v>1</v>
      </c>
      <c r="AF86" s="452">
        <f t="shared" si="19"/>
        <v>0</v>
      </c>
      <c r="AG86" s="452">
        <f t="shared" si="19"/>
        <v>0</v>
      </c>
      <c r="AH86" s="453">
        <f t="shared" si="19"/>
        <v>0</v>
      </c>
      <c r="AI86" s="1"/>
      <c r="AJ86" s="1"/>
      <c r="AK86" s="63"/>
    </row>
    <row r="87" spans="1:37" hidden="1" x14ac:dyDescent="0.2">
      <c r="B87" s="454"/>
      <c r="C87" s="455" t="s">
        <v>308</v>
      </c>
      <c r="D87" s="456">
        <f>MAX(D100:D107,D98,D134)</f>
        <v>0</v>
      </c>
      <c r="E87" s="456">
        <f t="shared" ref="E87:AH87" si="20">MAX(E100:E107,E98,E134)</f>
        <v>0</v>
      </c>
      <c r="F87" s="456">
        <f t="shared" si="20"/>
        <v>0</v>
      </c>
      <c r="G87" s="456">
        <f t="shared" si="20"/>
        <v>0</v>
      </c>
      <c r="H87" s="456">
        <f t="shared" si="20"/>
        <v>0</v>
      </c>
      <c r="I87" s="456">
        <f t="shared" si="20"/>
        <v>0</v>
      </c>
      <c r="J87" s="456">
        <f t="shared" si="20"/>
        <v>0</v>
      </c>
      <c r="K87" s="456">
        <f t="shared" si="20"/>
        <v>0</v>
      </c>
      <c r="L87" s="456">
        <f t="shared" si="20"/>
        <v>0</v>
      </c>
      <c r="M87" s="456">
        <f t="shared" si="20"/>
        <v>0</v>
      </c>
      <c r="N87" s="456">
        <f t="shared" si="20"/>
        <v>0</v>
      </c>
      <c r="O87" s="456">
        <f t="shared" si="20"/>
        <v>0</v>
      </c>
      <c r="P87" s="456">
        <f t="shared" si="20"/>
        <v>0</v>
      </c>
      <c r="Q87" s="456">
        <f t="shared" si="20"/>
        <v>0</v>
      </c>
      <c r="R87" s="456">
        <f t="shared" si="20"/>
        <v>0</v>
      </c>
      <c r="S87" s="456">
        <f t="shared" si="20"/>
        <v>0</v>
      </c>
      <c r="T87" s="456">
        <f t="shared" si="20"/>
        <v>0</v>
      </c>
      <c r="U87" s="456">
        <f t="shared" si="20"/>
        <v>0</v>
      </c>
      <c r="V87" s="456">
        <f t="shared" si="20"/>
        <v>0</v>
      </c>
      <c r="W87" s="456">
        <f t="shared" si="20"/>
        <v>0</v>
      </c>
      <c r="X87" s="456">
        <f t="shared" si="20"/>
        <v>0</v>
      </c>
      <c r="Y87" s="456">
        <f t="shared" si="20"/>
        <v>0</v>
      </c>
      <c r="Z87" s="456">
        <f t="shared" si="20"/>
        <v>0</v>
      </c>
      <c r="AA87" s="456">
        <f t="shared" si="20"/>
        <v>0</v>
      </c>
      <c r="AB87" s="456">
        <f t="shared" si="20"/>
        <v>0</v>
      </c>
      <c r="AC87" s="456">
        <f t="shared" si="20"/>
        <v>0</v>
      </c>
      <c r="AD87" s="456">
        <f t="shared" si="20"/>
        <v>0</v>
      </c>
      <c r="AE87" s="456">
        <f t="shared" si="20"/>
        <v>0</v>
      </c>
      <c r="AF87" s="456">
        <f t="shared" si="20"/>
        <v>0</v>
      </c>
      <c r="AG87" s="456">
        <f t="shared" si="20"/>
        <v>0</v>
      </c>
      <c r="AH87" s="456">
        <f t="shared" si="20"/>
        <v>0</v>
      </c>
      <c r="AK87" s="63"/>
    </row>
    <row r="88" spans="1:37" hidden="1" x14ac:dyDescent="0.2">
      <c r="B88" s="446"/>
      <c r="C88" s="447" t="s">
        <v>309</v>
      </c>
      <c r="D88" s="448">
        <f>IF(D87=0,1,0)</f>
        <v>1</v>
      </c>
      <c r="E88" s="449">
        <f t="shared" ref="E88:AH88" si="21">IF(E87=0,1,0)</f>
        <v>1</v>
      </c>
      <c r="F88" s="449">
        <f t="shared" si="21"/>
        <v>1</v>
      </c>
      <c r="G88" s="449">
        <f t="shared" si="21"/>
        <v>1</v>
      </c>
      <c r="H88" s="449">
        <f t="shared" si="21"/>
        <v>1</v>
      </c>
      <c r="I88" s="449">
        <f t="shared" si="21"/>
        <v>1</v>
      </c>
      <c r="J88" s="449">
        <f t="shared" si="21"/>
        <v>1</v>
      </c>
      <c r="K88" s="449">
        <f t="shared" si="21"/>
        <v>1</v>
      </c>
      <c r="L88" s="449">
        <f t="shared" si="21"/>
        <v>1</v>
      </c>
      <c r="M88" s="449">
        <f t="shared" si="21"/>
        <v>1</v>
      </c>
      <c r="N88" s="449">
        <f t="shared" si="21"/>
        <v>1</v>
      </c>
      <c r="O88" s="449">
        <f t="shared" si="21"/>
        <v>1</v>
      </c>
      <c r="P88" s="449">
        <f t="shared" si="21"/>
        <v>1</v>
      </c>
      <c r="Q88" s="449">
        <f t="shared" si="21"/>
        <v>1</v>
      </c>
      <c r="R88" s="449">
        <f t="shared" si="21"/>
        <v>1</v>
      </c>
      <c r="S88" s="449">
        <f t="shared" si="21"/>
        <v>1</v>
      </c>
      <c r="T88" s="449">
        <f t="shared" si="21"/>
        <v>1</v>
      </c>
      <c r="U88" s="449">
        <f t="shared" si="21"/>
        <v>1</v>
      </c>
      <c r="V88" s="449">
        <f t="shared" si="21"/>
        <v>1</v>
      </c>
      <c r="W88" s="449">
        <f t="shared" si="21"/>
        <v>1</v>
      </c>
      <c r="X88" s="449">
        <f t="shared" si="21"/>
        <v>1</v>
      </c>
      <c r="Y88" s="449">
        <f t="shared" si="21"/>
        <v>1</v>
      </c>
      <c r="Z88" s="449">
        <f t="shared" si="21"/>
        <v>1</v>
      </c>
      <c r="AA88" s="449">
        <f t="shared" si="21"/>
        <v>1</v>
      </c>
      <c r="AB88" s="449">
        <f t="shared" si="21"/>
        <v>1</v>
      </c>
      <c r="AC88" s="449">
        <f t="shared" si="21"/>
        <v>1</v>
      </c>
      <c r="AD88" s="449">
        <f t="shared" si="21"/>
        <v>1</v>
      </c>
      <c r="AE88" s="449">
        <f t="shared" si="21"/>
        <v>1</v>
      </c>
      <c r="AF88" s="449">
        <f t="shared" si="21"/>
        <v>1</v>
      </c>
      <c r="AG88" s="449">
        <f t="shared" si="21"/>
        <v>1</v>
      </c>
      <c r="AH88" s="450">
        <f t="shared" si="21"/>
        <v>1</v>
      </c>
      <c r="AK88" s="63"/>
    </row>
    <row r="89" spans="1:37" hidden="1" x14ac:dyDescent="0.2">
      <c r="D89"/>
      <c r="E89"/>
      <c r="F89"/>
      <c r="G89"/>
      <c r="H89"/>
      <c r="I89"/>
      <c r="J89"/>
      <c r="K89"/>
      <c r="L89"/>
      <c r="M89"/>
      <c r="N89"/>
      <c r="O89"/>
      <c r="P89"/>
      <c r="Q89"/>
      <c r="R89"/>
      <c r="S89"/>
      <c r="T89"/>
      <c r="U89"/>
      <c r="V89"/>
      <c r="W89"/>
      <c r="X89"/>
      <c r="Y89"/>
      <c r="Z89"/>
      <c r="AA89"/>
      <c r="AB89"/>
      <c r="AC89"/>
      <c r="AD89"/>
      <c r="AE89"/>
      <c r="AF89"/>
      <c r="AG89"/>
      <c r="AH89"/>
      <c r="AK89" s="63"/>
    </row>
    <row r="90" spans="1:37" hidden="1" x14ac:dyDescent="0.2">
      <c r="B90" s="457"/>
      <c r="C90" s="399" t="s">
        <v>310</v>
      </c>
      <c r="D90" s="458">
        <f t="shared" ref="D90:AH90" si="22">IF(AND(D6-D5=0,COUNTA(D7:D12)&gt;0),1,0)</f>
        <v>0</v>
      </c>
      <c r="E90" s="458">
        <f t="shared" si="22"/>
        <v>0</v>
      </c>
      <c r="F90" s="458">
        <f t="shared" si="22"/>
        <v>0</v>
      </c>
      <c r="G90" s="458">
        <f t="shared" si="22"/>
        <v>0</v>
      </c>
      <c r="H90" s="458">
        <f t="shared" si="22"/>
        <v>0</v>
      </c>
      <c r="I90" s="458">
        <f t="shared" si="22"/>
        <v>0</v>
      </c>
      <c r="J90" s="458">
        <f t="shared" si="22"/>
        <v>0</v>
      </c>
      <c r="K90" s="458">
        <f t="shared" si="22"/>
        <v>0</v>
      </c>
      <c r="L90" s="458">
        <f t="shared" si="22"/>
        <v>0</v>
      </c>
      <c r="M90" s="458">
        <f t="shared" si="22"/>
        <v>0</v>
      </c>
      <c r="N90" s="458">
        <f t="shared" si="22"/>
        <v>0</v>
      </c>
      <c r="O90" s="458">
        <f t="shared" si="22"/>
        <v>0</v>
      </c>
      <c r="P90" s="458">
        <f t="shared" si="22"/>
        <v>0</v>
      </c>
      <c r="Q90" s="458">
        <f t="shared" si="22"/>
        <v>0</v>
      </c>
      <c r="R90" s="458">
        <f t="shared" si="22"/>
        <v>0</v>
      </c>
      <c r="S90" s="458">
        <f t="shared" si="22"/>
        <v>0</v>
      </c>
      <c r="T90" s="458">
        <f t="shared" si="22"/>
        <v>0</v>
      </c>
      <c r="U90" s="458">
        <f t="shared" si="22"/>
        <v>0</v>
      </c>
      <c r="V90" s="458">
        <f t="shared" si="22"/>
        <v>0</v>
      </c>
      <c r="W90" s="458">
        <f t="shared" si="22"/>
        <v>0</v>
      </c>
      <c r="X90" s="458">
        <f t="shared" si="22"/>
        <v>0</v>
      </c>
      <c r="Y90" s="458">
        <f t="shared" si="22"/>
        <v>0</v>
      </c>
      <c r="Z90" s="458">
        <f t="shared" si="22"/>
        <v>0</v>
      </c>
      <c r="AA90" s="458">
        <f t="shared" si="22"/>
        <v>0</v>
      </c>
      <c r="AB90" s="458">
        <f t="shared" si="22"/>
        <v>0</v>
      </c>
      <c r="AC90" s="458">
        <f t="shared" si="22"/>
        <v>0</v>
      </c>
      <c r="AD90" s="458">
        <f t="shared" si="22"/>
        <v>0</v>
      </c>
      <c r="AE90" s="458">
        <f t="shared" si="22"/>
        <v>0</v>
      </c>
      <c r="AF90" s="458">
        <f t="shared" si="22"/>
        <v>0</v>
      </c>
      <c r="AG90" s="458">
        <f t="shared" si="22"/>
        <v>0</v>
      </c>
      <c r="AH90" s="458">
        <f t="shared" si="22"/>
        <v>0</v>
      </c>
      <c r="AK90" s="63"/>
    </row>
    <row r="91" spans="1:37" hidden="1" x14ac:dyDescent="0.2">
      <c r="B91" s="459" t="s">
        <v>304</v>
      </c>
      <c r="C91" s="399" t="s">
        <v>311</v>
      </c>
      <c r="D91" s="458">
        <f t="shared" ref="D91:AH91" si="23">D90</f>
        <v>0</v>
      </c>
      <c r="E91" s="458">
        <f t="shared" si="23"/>
        <v>0</v>
      </c>
      <c r="F91" s="458">
        <f t="shared" si="23"/>
        <v>0</v>
      </c>
      <c r="G91" s="458">
        <f t="shared" si="23"/>
        <v>0</v>
      </c>
      <c r="H91" s="458">
        <f t="shared" si="23"/>
        <v>0</v>
      </c>
      <c r="I91" s="458">
        <f t="shared" si="23"/>
        <v>0</v>
      </c>
      <c r="J91" s="458">
        <f t="shared" si="23"/>
        <v>0</v>
      </c>
      <c r="K91" s="458">
        <f t="shared" si="23"/>
        <v>0</v>
      </c>
      <c r="L91" s="458">
        <f t="shared" si="23"/>
        <v>0</v>
      </c>
      <c r="M91" s="458">
        <f t="shared" si="23"/>
        <v>0</v>
      </c>
      <c r="N91" s="458">
        <f t="shared" si="23"/>
        <v>0</v>
      </c>
      <c r="O91" s="458">
        <f t="shared" si="23"/>
        <v>0</v>
      </c>
      <c r="P91" s="458">
        <f t="shared" si="23"/>
        <v>0</v>
      </c>
      <c r="Q91" s="458">
        <f t="shared" si="23"/>
        <v>0</v>
      </c>
      <c r="R91" s="458">
        <f t="shared" si="23"/>
        <v>0</v>
      </c>
      <c r="S91" s="458">
        <f t="shared" si="23"/>
        <v>0</v>
      </c>
      <c r="T91" s="458">
        <f t="shared" si="23"/>
        <v>0</v>
      </c>
      <c r="U91" s="458">
        <f t="shared" si="23"/>
        <v>0</v>
      </c>
      <c r="V91" s="458">
        <f t="shared" si="23"/>
        <v>0</v>
      </c>
      <c r="W91" s="458">
        <f t="shared" si="23"/>
        <v>0</v>
      </c>
      <c r="X91" s="458">
        <f t="shared" si="23"/>
        <v>0</v>
      </c>
      <c r="Y91" s="458">
        <f t="shared" si="23"/>
        <v>0</v>
      </c>
      <c r="Z91" s="458">
        <f t="shared" si="23"/>
        <v>0</v>
      </c>
      <c r="AA91" s="458">
        <f t="shared" si="23"/>
        <v>0</v>
      </c>
      <c r="AB91" s="458">
        <f t="shared" si="23"/>
        <v>0</v>
      </c>
      <c r="AC91" s="458">
        <f t="shared" si="23"/>
        <v>0</v>
      </c>
      <c r="AD91" s="458">
        <f t="shared" si="23"/>
        <v>0</v>
      </c>
      <c r="AE91" s="458">
        <f t="shared" si="23"/>
        <v>0</v>
      </c>
      <c r="AF91" s="458">
        <f t="shared" si="23"/>
        <v>0</v>
      </c>
      <c r="AG91" s="458">
        <f t="shared" si="23"/>
        <v>0</v>
      </c>
      <c r="AH91" s="458">
        <f t="shared" si="23"/>
        <v>0</v>
      </c>
      <c r="AK91" s="63"/>
    </row>
    <row r="92" spans="1:37" hidden="1" x14ac:dyDescent="0.2">
      <c r="B92" s="457"/>
      <c r="C92" s="399" t="s">
        <v>312</v>
      </c>
      <c r="D92" s="458">
        <f t="shared" ref="D92:AH92" si="24">IF(AND(D8-D7=0,COUNTA(D9:D12)&gt;0),1,0)</f>
        <v>0</v>
      </c>
      <c r="E92" s="458">
        <f t="shared" si="24"/>
        <v>0</v>
      </c>
      <c r="F92" s="458">
        <f t="shared" si="24"/>
        <v>0</v>
      </c>
      <c r="G92" s="458">
        <f t="shared" si="24"/>
        <v>0</v>
      </c>
      <c r="H92" s="458">
        <f t="shared" si="24"/>
        <v>0</v>
      </c>
      <c r="I92" s="458">
        <f t="shared" si="24"/>
        <v>0</v>
      </c>
      <c r="J92" s="458">
        <f t="shared" si="24"/>
        <v>0</v>
      </c>
      <c r="K92" s="458">
        <f t="shared" si="24"/>
        <v>0</v>
      </c>
      <c r="L92" s="458">
        <f t="shared" si="24"/>
        <v>0</v>
      </c>
      <c r="M92" s="458">
        <f t="shared" si="24"/>
        <v>0</v>
      </c>
      <c r="N92" s="458">
        <f t="shared" si="24"/>
        <v>0</v>
      </c>
      <c r="O92" s="458">
        <f t="shared" si="24"/>
        <v>0</v>
      </c>
      <c r="P92" s="458">
        <f t="shared" si="24"/>
        <v>0</v>
      </c>
      <c r="Q92" s="458">
        <f t="shared" si="24"/>
        <v>0</v>
      </c>
      <c r="R92" s="458">
        <f t="shared" si="24"/>
        <v>0</v>
      </c>
      <c r="S92" s="458">
        <f t="shared" si="24"/>
        <v>0</v>
      </c>
      <c r="T92" s="458">
        <f t="shared" si="24"/>
        <v>0</v>
      </c>
      <c r="U92" s="458">
        <f t="shared" si="24"/>
        <v>0</v>
      </c>
      <c r="V92" s="458">
        <f t="shared" si="24"/>
        <v>0</v>
      </c>
      <c r="W92" s="458">
        <f t="shared" si="24"/>
        <v>0</v>
      </c>
      <c r="X92" s="458">
        <f t="shared" si="24"/>
        <v>0</v>
      </c>
      <c r="Y92" s="458">
        <f t="shared" si="24"/>
        <v>0</v>
      </c>
      <c r="Z92" s="458">
        <f t="shared" si="24"/>
        <v>0</v>
      </c>
      <c r="AA92" s="458">
        <f t="shared" si="24"/>
        <v>0</v>
      </c>
      <c r="AB92" s="458">
        <f t="shared" si="24"/>
        <v>0</v>
      </c>
      <c r="AC92" s="458">
        <f t="shared" si="24"/>
        <v>0</v>
      </c>
      <c r="AD92" s="458">
        <f t="shared" si="24"/>
        <v>0</v>
      </c>
      <c r="AE92" s="458">
        <f t="shared" si="24"/>
        <v>0</v>
      </c>
      <c r="AF92" s="458">
        <f t="shared" si="24"/>
        <v>0</v>
      </c>
      <c r="AG92" s="458">
        <f t="shared" si="24"/>
        <v>0</v>
      </c>
      <c r="AH92" s="458">
        <f t="shared" si="24"/>
        <v>0</v>
      </c>
      <c r="AK92" s="63"/>
    </row>
    <row r="93" spans="1:37" hidden="1" x14ac:dyDescent="0.2">
      <c r="B93" s="457"/>
      <c r="C93" s="399" t="s">
        <v>311</v>
      </c>
      <c r="D93" s="458">
        <f t="shared" ref="D93:AH93" si="25">D92</f>
        <v>0</v>
      </c>
      <c r="E93" s="458">
        <f t="shared" si="25"/>
        <v>0</v>
      </c>
      <c r="F93" s="458">
        <f t="shared" si="25"/>
        <v>0</v>
      </c>
      <c r="G93" s="458">
        <f t="shared" si="25"/>
        <v>0</v>
      </c>
      <c r="H93" s="458">
        <f t="shared" si="25"/>
        <v>0</v>
      </c>
      <c r="I93" s="458">
        <f t="shared" si="25"/>
        <v>0</v>
      </c>
      <c r="J93" s="458">
        <f t="shared" si="25"/>
        <v>0</v>
      </c>
      <c r="K93" s="458">
        <f t="shared" si="25"/>
        <v>0</v>
      </c>
      <c r="L93" s="458">
        <f t="shared" si="25"/>
        <v>0</v>
      </c>
      <c r="M93" s="458">
        <f t="shared" si="25"/>
        <v>0</v>
      </c>
      <c r="N93" s="458">
        <f t="shared" si="25"/>
        <v>0</v>
      </c>
      <c r="O93" s="458">
        <f t="shared" si="25"/>
        <v>0</v>
      </c>
      <c r="P93" s="458">
        <f t="shared" si="25"/>
        <v>0</v>
      </c>
      <c r="Q93" s="458">
        <f t="shared" si="25"/>
        <v>0</v>
      </c>
      <c r="R93" s="458">
        <f t="shared" si="25"/>
        <v>0</v>
      </c>
      <c r="S93" s="458">
        <f t="shared" si="25"/>
        <v>0</v>
      </c>
      <c r="T93" s="458">
        <f t="shared" si="25"/>
        <v>0</v>
      </c>
      <c r="U93" s="458">
        <f t="shared" si="25"/>
        <v>0</v>
      </c>
      <c r="V93" s="458">
        <f t="shared" si="25"/>
        <v>0</v>
      </c>
      <c r="W93" s="458">
        <f t="shared" si="25"/>
        <v>0</v>
      </c>
      <c r="X93" s="458">
        <f t="shared" si="25"/>
        <v>0</v>
      </c>
      <c r="Y93" s="458">
        <f t="shared" si="25"/>
        <v>0</v>
      </c>
      <c r="Z93" s="458">
        <f t="shared" si="25"/>
        <v>0</v>
      </c>
      <c r="AA93" s="458">
        <f t="shared" si="25"/>
        <v>0</v>
      </c>
      <c r="AB93" s="458">
        <f t="shared" si="25"/>
        <v>0</v>
      </c>
      <c r="AC93" s="458">
        <f t="shared" si="25"/>
        <v>0</v>
      </c>
      <c r="AD93" s="458">
        <f t="shared" si="25"/>
        <v>0</v>
      </c>
      <c r="AE93" s="458">
        <f t="shared" si="25"/>
        <v>0</v>
      </c>
      <c r="AF93" s="458">
        <f t="shared" si="25"/>
        <v>0</v>
      </c>
      <c r="AG93" s="458">
        <f t="shared" si="25"/>
        <v>0</v>
      </c>
      <c r="AH93" s="458">
        <f t="shared" si="25"/>
        <v>0</v>
      </c>
      <c r="AK93" s="63"/>
    </row>
    <row r="94" spans="1:37" hidden="1" x14ac:dyDescent="0.2">
      <c r="B94" s="457"/>
      <c r="C94" s="399" t="s">
        <v>313</v>
      </c>
      <c r="D94" s="458">
        <f t="shared" ref="D94:AH94" si="26">IF(AND(D10-D9=0,COUNTA(D11:D12)&gt;0),1,0)</f>
        <v>0</v>
      </c>
      <c r="E94" s="458">
        <f t="shared" si="26"/>
        <v>0</v>
      </c>
      <c r="F94" s="458">
        <f t="shared" si="26"/>
        <v>0</v>
      </c>
      <c r="G94" s="458">
        <f t="shared" si="26"/>
        <v>0</v>
      </c>
      <c r="H94" s="458">
        <f t="shared" si="26"/>
        <v>0</v>
      </c>
      <c r="I94" s="458">
        <f t="shared" si="26"/>
        <v>0</v>
      </c>
      <c r="J94" s="458">
        <f t="shared" si="26"/>
        <v>0</v>
      </c>
      <c r="K94" s="458">
        <f t="shared" si="26"/>
        <v>0</v>
      </c>
      <c r="L94" s="458">
        <f t="shared" si="26"/>
        <v>0</v>
      </c>
      <c r="M94" s="458">
        <f t="shared" si="26"/>
        <v>0</v>
      </c>
      <c r="N94" s="458">
        <f t="shared" si="26"/>
        <v>0</v>
      </c>
      <c r="O94" s="458">
        <f t="shared" si="26"/>
        <v>0</v>
      </c>
      <c r="P94" s="458">
        <f t="shared" si="26"/>
        <v>0</v>
      </c>
      <c r="Q94" s="458">
        <f t="shared" si="26"/>
        <v>0</v>
      </c>
      <c r="R94" s="458">
        <f t="shared" si="26"/>
        <v>0</v>
      </c>
      <c r="S94" s="458">
        <f t="shared" si="26"/>
        <v>0</v>
      </c>
      <c r="T94" s="458">
        <f t="shared" si="26"/>
        <v>0</v>
      </c>
      <c r="U94" s="458">
        <f t="shared" si="26"/>
        <v>0</v>
      </c>
      <c r="V94" s="458">
        <f t="shared" si="26"/>
        <v>0</v>
      </c>
      <c r="W94" s="458">
        <f t="shared" si="26"/>
        <v>0</v>
      </c>
      <c r="X94" s="458">
        <f t="shared" si="26"/>
        <v>0</v>
      </c>
      <c r="Y94" s="458">
        <f t="shared" si="26"/>
        <v>0</v>
      </c>
      <c r="Z94" s="458">
        <f t="shared" si="26"/>
        <v>0</v>
      </c>
      <c r="AA94" s="458">
        <f t="shared" si="26"/>
        <v>0</v>
      </c>
      <c r="AB94" s="458">
        <f t="shared" si="26"/>
        <v>0</v>
      </c>
      <c r="AC94" s="458">
        <f t="shared" si="26"/>
        <v>0</v>
      </c>
      <c r="AD94" s="458">
        <f t="shared" si="26"/>
        <v>0</v>
      </c>
      <c r="AE94" s="458">
        <f t="shared" si="26"/>
        <v>0</v>
      </c>
      <c r="AF94" s="458">
        <f t="shared" si="26"/>
        <v>0</v>
      </c>
      <c r="AG94" s="458">
        <f t="shared" si="26"/>
        <v>0</v>
      </c>
      <c r="AH94" s="458">
        <f t="shared" si="26"/>
        <v>0</v>
      </c>
      <c r="AK94" s="63"/>
    </row>
    <row r="95" spans="1:37" customFormat="1" hidden="1" x14ac:dyDescent="0.2">
      <c r="A95" s="130"/>
      <c r="B95" s="457"/>
      <c r="C95" s="399" t="s">
        <v>311</v>
      </c>
      <c r="D95" s="458">
        <f t="shared" ref="D95:AH95" si="27">D94</f>
        <v>0</v>
      </c>
      <c r="E95" s="458">
        <f t="shared" si="27"/>
        <v>0</v>
      </c>
      <c r="F95" s="458">
        <f t="shared" si="27"/>
        <v>0</v>
      </c>
      <c r="G95" s="458">
        <f t="shared" si="27"/>
        <v>0</v>
      </c>
      <c r="H95" s="458">
        <f t="shared" si="27"/>
        <v>0</v>
      </c>
      <c r="I95" s="458">
        <f t="shared" si="27"/>
        <v>0</v>
      </c>
      <c r="J95" s="458">
        <f t="shared" si="27"/>
        <v>0</v>
      </c>
      <c r="K95" s="458">
        <f t="shared" si="27"/>
        <v>0</v>
      </c>
      <c r="L95" s="458">
        <f t="shared" si="27"/>
        <v>0</v>
      </c>
      <c r="M95" s="458">
        <f t="shared" si="27"/>
        <v>0</v>
      </c>
      <c r="N95" s="458">
        <f t="shared" si="27"/>
        <v>0</v>
      </c>
      <c r="O95" s="458">
        <f t="shared" si="27"/>
        <v>0</v>
      </c>
      <c r="P95" s="458">
        <f t="shared" si="27"/>
        <v>0</v>
      </c>
      <c r="Q95" s="458">
        <f t="shared" si="27"/>
        <v>0</v>
      </c>
      <c r="R95" s="458">
        <f t="shared" si="27"/>
        <v>0</v>
      </c>
      <c r="S95" s="458">
        <f t="shared" si="27"/>
        <v>0</v>
      </c>
      <c r="T95" s="458">
        <f t="shared" si="27"/>
        <v>0</v>
      </c>
      <c r="U95" s="458">
        <f t="shared" si="27"/>
        <v>0</v>
      </c>
      <c r="V95" s="458">
        <f t="shared" si="27"/>
        <v>0</v>
      </c>
      <c r="W95" s="458">
        <f t="shared" si="27"/>
        <v>0</v>
      </c>
      <c r="X95" s="458">
        <f t="shared" si="27"/>
        <v>0</v>
      </c>
      <c r="Y95" s="458">
        <f t="shared" si="27"/>
        <v>0</v>
      </c>
      <c r="Z95" s="458">
        <f t="shared" si="27"/>
        <v>0</v>
      </c>
      <c r="AA95" s="458">
        <f t="shared" si="27"/>
        <v>0</v>
      </c>
      <c r="AB95" s="458">
        <f t="shared" si="27"/>
        <v>0</v>
      </c>
      <c r="AC95" s="458">
        <f t="shared" si="27"/>
        <v>0</v>
      </c>
      <c r="AD95" s="458">
        <f t="shared" si="27"/>
        <v>0</v>
      </c>
      <c r="AE95" s="458">
        <f t="shared" si="27"/>
        <v>0</v>
      </c>
      <c r="AF95" s="458">
        <f t="shared" si="27"/>
        <v>0</v>
      </c>
      <c r="AG95" s="458">
        <f t="shared" si="27"/>
        <v>0</v>
      </c>
      <c r="AH95" s="458">
        <f t="shared" si="27"/>
        <v>0</v>
      </c>
      <c r="AI95" s="1"/>
      <c r="AJ95" s="1"/>
      <c r="AK95" s="63"/>
    </row>
    <row r="96" spans="1:37" customFormat="1" hidden="1" x14ac:dyDescent="0.2">
      <c r="A96" s="130"/>
      <c r="B96" s="457"/>
      <c r="C96" s="399" t="s">
        <v>314</v>
      </c>
      <c r="D96" s="460"/>
      <c r="E96" s="460"/>
      <c r="F96" s="460"/>
      <c r="G96" s="460"/>
      <c r="H96" s="460"/>
      <c r="I96" s="460"/>
      <c r="J96" s="460"/>
      <c r="K96" s="460"/>
      <c r="L96" s="460"/>
      <c r="M96" s="460"/>
      <c r="N96" s="460"/>
      <c r="O96" s="460"/>
      <c r="P96" s="460"/>
      <c r="Q96" s="460"/>
      <c r="R96" s="460"/>
      <c r="S96" s="460"/>
      <c r="T96" s="460"/>
      <c r="U96" s="460"/>
      <c r="V96" s="460"/>
      <c r="W96" s="460"/>
      <c r="X96" s="460"/>
      <c r="Y96" s="460"/>
      <c r="Z96" s="460"/>
      <c r="AA96" s="460"/>
      <c r="AB96" s="460"/>
      <c r="AC96" s="460"/>
      <c r="AD96" s="460"/>
      <c r="AE96" s="460"/>
      <c r="AF96" s="460"/>
      <c r="AG96" s="460"/>
      <c r="AH96" s="460"/>
      <c r="AI96" s="1"/>
      <c r="AJ96" s="1"/>
      <c r="AK96" s="63"/>
    </row>
    <row r="97" spans="1:37" customFormat="1" hidden="1" x14ac:dyDescent="0.2">
      <c r="A97" s="130"/>
      <c r="B97" s="457"/>
      <c r="C97" s="399" t="s">
        <v>314</v>
      </c>
      <c r="D97" s="461"/>
      <c r="E97" s="461"/>
      <c r="F97" s="461"/>
      <c r="G97" s="461"/>
      <c r="H97" s="461"/>
      <c r="I97" s="461"/>
      <c r="J97" s="461"/>
      <c r="K97" s="461"/>
      <c r="L97" s="461"/>
      <c r="M97" s="461"/>
      <c r="N97" s="461"/>
      <c r="O97" s="461"/>
      <c r="P97" s="461"/>
      <c r="Q97" s="461"/>
      <c r="R97" s="461"/>
      <c r="S97" s="461"/>
      <c r="T97" s="461"/>
      <c r="U97" s="461"/>
      <c r="V97" s="461"/>
      <c r="W97" s="461"/>
      <c r="X97" s="461"/>
      <c r="Y97" s="461"/>
      <c r="Z97" s="461"/>
      <c r="AA97" s="461"/>
      <c r="AB97" s="461"/>
      <c r="AC97" s="461"/>
      <c r="AD97" s="461"/>
      <c r="AE97" s="461"/>
      <c r="AF97" s="461"/>
      <c r="AG97" s="461"/>
      <c r="AH97" s="461"/>
      <c r="AI97" s="1"/>
      <c r="AJ97" s="1"/>
      <c r="AK97" s="63"/>
    </row>
    <row r="98" spans="1:37" customFormat="1" hidden="1" x14ac:dyDescent="0.2">
      <c r="A98" s="130"/>
      <c r="B98" s="457"/>
      <c r="C98" s="462" t="s">
        <v>315</v>
      </c>
      <c r="D98" s="463">
        <f t="shared" ref="D98:AH98" si="28">MAX(D90:D95)</f>
        <v>0</v>
      </c>
      <c r="E98" s="463">
        <f t="shared" si="28"/>
        <v>0</v>
      </c>
      <c r="F98" s="463">
        <f t="shared" si="28"/>
        <v>0</v>
      </c>
      <c r="G98" s="463">
        <f t="shared" si="28"/>
        <v>0</v>
      </c>
      <c r="H98" s="463">
        <f t="shared" si="28"/>
        <v>0</v>
      </c>
      <c r="I98" s="463">
        <f t="shared" si="28"/>
        <v>0</v>
      </c>
      <c r="J98" s="463">
        <f t="shared" si="28"/>
        <v>0</v>
      </c>
      <c r="K98" s="463">
        <f t="shared" si="28"/>
        <v>0</v>
      </c>
      <c r="L98" s="463">
        <f t="shared" si="28"/>
        <v>0</v>
      </c>
      <c r="M98" s="463">
        <f t="shared" si="28"/>
        <v>0</v>
      </c>
      <c r="N98" s="463">
        <f t="shared" si="28"/>
        <v>0</v>
      </c>
      <c r="O98" s="463">
        <f t="shared" si="28"/>
        <v>0</v>
      </c>
      <c r="P98" s="463">
        <f t="shared" si="28"/>
        <v>0</v>
      </c>
      <c r="Q98" s="463">
        <f t="shared" si="28"/>
        <v>0</v>
      </c>
      <c r="R98" s="463">
        <f t="shared" si="28"/>
        <v>0</v>
      </c>
      <c r="S98" s="463">
        <f t="shared" si="28"/>
        <v>0</v>
      </c>
      <c r="T98" s="463">
        <f t="shared" si="28"/>
        <v>0</v>
      </c>
      <c r="U98" s="463">
        <f t="shared" si="28"/>
        <v>0</v>
      </c>
      <c r="V98" s="463">
        <f t="shared" si="28"/>
        <v>0</v>
      </c>
      <c r="W98" s="463">
        <f t="shared" si="28"/>
        <v>0</v>
      </c>
      <c r="X98" s="463">
        <f t="shared" si="28"/>
        <v>0</v>
      </c>
      <c r="Y98" s="463">
        <f t="shared" si="28"/>
        <v>0</v>
      </c>
      <c r="Z98" s="463">
        <f t="shared" si="28"/>
        <v>0</v>
      </c>
      <c r="AA98" s="463">
        <f t="shared" si="28"/>
        <v>0</v>
      </c>
      <c r="AB98" s="463">
        <f t="shared" si="28"/>
        <v>0</v>
      </c>
      <c r="AC98" s="463">
        <f t="shared" si="28"/>
        <v>0</v>
      </c>
      <c r="AD98" s="463">
        <f t="shared" si="28"/>
        <v>0</v>
      </c>
      <c r="AE98" s="463">
        <f t="shared" si="28"/>
        <v>0</v>
      </c>
      <c r="AF98" s="463">
        <f t="shared" si="28"/>
        <v>0</v>
      </c>
      <c r="AG98" s="463">
        <f t="shared" si="28"/>
        <v>0</v>
      </c>
      <c r="AH98" s="463">
        <f t="shared" si="28"/>
        <v>0</v>
      </c>
      <c r="AI98" s="1"/>
      <c r="AJ98" s="1"/>
      <c r="AK98" s="63"/>
    </row>
    <row r="99" spans="1:37" customFormat="1" hidden="1" x14ac:dyDescent="0.2">
      <c r="A99" s="130"/>
      <c r="B99" s="457"/>
      <c r="C99" s="464"/>
      <c r="D99" s="465"/>
      <c r="E99" s="465"/>
      <c r="F99" s="465"/>
      <c r="G99" s="465"/>
      <c r="H99" s="465"/>
      <c r="I99" s="465"/>
      <c r="J99" s="465"/>
      <c r="K99" s="465"/>
      <c r="L99" s="465"/>
      <c r="M99" s="465"/>
      <c r="N99" s="465"/>
      <c r="O99" s="465"/>
      <c r="P99" s="465"/>
      <c r="Q99" s="465"/>
      <c r="R99" s="465"/>
      <c r="S99" s="465"/>
      <c r="T99" s="465"/>
      <c r="U99" s="465"/>
      <c r="V99" s="465"/>
      <c r="W99" s="465"/>
      <c r="X99" s="465"/>
      <c r="Y99" s="465"/>
      <c r="Z99" s="465"/>
      <c r="AA99" s="465"/>
      <c r="AB99" s="465"/>
      <c r="AC99" s="465"/>
      <c r="AD99" s="465"/>
      <c r="AE99" s="465"/>
      <c r="AF99" s="465"/>
      <c r="AG99" s="465"/>
      <c r="AH99" s="465"/>
      <c r="AI99" s="1"/>
      <c r="AJ99" s="1"/>
      <c r="AK99" s="63"/>
    </row>
    <row r="100" spans="1:37" customFormat="1" hidden="1" x14ac:dyDescent="0.2">
      <c r="A100" s="130"/>
      <c r="B100" s="466"/>
      <c r="C100" s="467" t="s">
        <v>316</v>
      </c>
      <c r="D100" s="468">
        <f>IF(AND(D109=0,D110&gt;0),1,0)</f>
        <v>0</v>
      </c>
      <c r="E100" s="468">
        <f t="shared" ref="E100:AH100" si="29">IF(AND(E109=0,E110&gt;0),1,0)</f>
        <v>0</v>
      </c>
      <c r="F100" s="468">
        <f t="shared" si="29"/>
        <v>0</v>
      </c>
      <c r="G100" s="468">
        <f t="shared" si="29"/>
        <v>0</v>
      </c>
      <c r="H100" s="468">
        <f t="shared" si="29"/>
        <v>0</v>
      </c>
      <c r="I100" s="468">
        <f t="shared" si="29"/>
        <v>0</v>
      </c>
      <c r="J100" s="468">
        <f t="shared" si="29"/>
        <v>0</v>
      </c>
      <c r="K100" s="468">
        <f t="shared" si="29"/>
        <v>0</v>
      </c>
      <c r="L100" s="468">
        <f t="shared" si="29"/>
        <v>0</v>
      </c>
      <c r="M100" s="468">
        <f t="shared" si="29"/>
        <v>0</v>
      </c>
      <c r="N100" s="468">
        <f t="shared" si="29"/>
        <v>0</v>
      </c>
      <c r="O100" s="468">
        <f t="shared" si="29"/>
        <v>0</v>
      </c>
      <c r="P100" s="468">
        <f t="shared" si="29"/>
        <v>0</v>
      </c>
      <c r="Q100" s="468">
        <f t="shared" si="29"/>
        <v>0</v>
      </c>
      <c r="R100" s="468">
        <f t="shared" si="29"/>
        <v>0</v>
      </c>
      <c r="S100" s="468">
        <f t="shared" si="29"/>
        <v>0</v>
      </c>
      <c r="T100" s="468">
        <f t="shared" si="29"/>
        <v>0</v>
      </c>
      <c r="U100" s="468">
        <f t="shared" si="29"/>
        <v>0</v>
      </c>
      <c r="V100" s="468">
        <f t="shared" si="29"/>
        <v>0</v>
      </c>
      <c r="W100" s="468">
        <f t="shared" si="29"/>
        <v>0</v>
      </c>
      <c r="X100" s="468">
        <f t="shared" si="29"/>
        <v>0</v>
      </c>
      <c r="Y100" s="468">
        <f t="shared" si="29"/>
        <v>0</v>
      </c>
      <c r="Z100" s="468">
        <f t="shared" si="29"/>
        <v>0</v>
      </c>
      <c r="AA100" s="468">
        <f t="shared" si="29"/>
        <v>0</v>
      </c>
      <c r="AB100" s="468">
        <f t="shared" si="29"/>
        <v>0</v>
      </c>
      <c r="AC100" s="468">
        <f t="shared" si="29"/>
        <v>0</v>
      </c>
      <c r="AD100" s="468">
        <f t="shared" si="29"/>
        <v>0</v>
      </c>
      <c r="AE100" s="468">
        <f t="shared" si="29"/>
        <v>0</v>
      </c>
      <c r="AF100" s="468">
        <f t="shared" si="29"/>
        <v>0</v>
      </c>
      <c r="AG100" s="468">
        <f t="shared" si="29"/>
        <v>0</v>
      </c>
      <c r="AH100" s="468">
        <f t="shared" si="29"/>
        <v>0</v>
      </c>
      <c r="AI100" s="1"/>
      <c r="AJ100" s="1"/>
      <c r="AK100" s="63"/>
    </row>
    <row r="101" spans="1:37" customFormat="1" hidden="1" x14ac:dyDescent="0.2">
      <c r="A101" s="130"/>
      <c r="B101" s="466"/>
      <c r="C101" s="467" t="s">
        <v>317</v>
      </c>
      <c r="D101" s="469">
        <f>IF(AND(D110&gt;0,D110&lt;D109),3,IF(AND(D109&gt;0,D110=0),1,0))*D$86</f>
        <v>0</v>
      </c>
      <c r="E101" s="469">
        <f t="shared" ref="E101:AH101" si="30">IF(AND(E110&gt;0,E110&lt;E109),3,IF(AND(E109&gt;0,E110=0),1,0))*E$86</f>
        <v>0</v>
      </c>
      <c r="F101" s="469">
        <f t="shared" si="30"/>
        <v>0</v>
      </c>
      <c r="G101" s="469">
        <f t="shared" si="30"/>
        <v>0</v>
      </c>
      <c r="H101" s="469">
        <f t="shared" si="30"/>
        <v>0</v>
      </c>
      <c r="I101" s="469">
        <f t="shared" si="30"/>
        <v>0</v>
      </c>
      <c r="J101" s="469">
        <f t="shared" si="30"/>
        <v>0</v>
      </c>
      <c r="K101" s="469">
        <f t="shared" si="30"/>
        <v>0</v>
      </c>
      <c r="L101" s="469">
        <f t="shared" si="30"/>
        <v>0</v>
      </c>
      <c r="M101" s="469">
        <f t="shared" si="30"/>
        <v>0</v>
      </c>
      <c r="N101" s="469">
        <f t="shared" si="30"/>
        <v>0</v>
      </c>
      <c r="O101" s="469">
        <f t="shared" si="30"/>
        <v>0</v>
      </c>
      <c r="P101" s="469">
        <f t="shared" si="30"/>
        <v>0</v>
      </c>
      <c r="Q101" s="469">
        <f t="shared" si="30"/>
        <v>0</v>
      </c>
      <c r="R101" s="469">
        <f t="shared" si="30"/>
        <v>0</v>
      </c>
      <c r="S101" s="469">
        <f t="shared" si="30"/>
        <v>0</v>
      </c>
      <c r="T101" s="469">
        <f t="shared" si="30"/>
        <v>0</v>
      </c>
      <c r="U101" s="469">
        <f t="shared" si="30"/>
        <v>0</v>
      </c>
      <c r="V101" s="469">
        <f t="shared" si="30"/>
        <v>0</v>
      </c>
      <c r="W101" s="469">
        <f t="shared" si="30"/>
        <v>0</v>
      </c>
      <c r="X101" s="469">
        <f t="shared" si="30"/>
        <v>0</v>
      </c>
      <c r="Y101" s="469">
        <f t="shared" si="30"/>
        <v>0</v>
      </c>
      <c r="Z101" s="469">
        <f t="shared" si="30"/>
        <v>0</v>
      </c>
      <c r="AA101" s="469">
        <f t="shared" si="30"/>
        <v>0</v>
      </c>
      <c r="AB101" s="469">
        <f t="shared" si="30"/>
        <v>0</v>
      </c>
      <c r="AC101" s="469">
        <f t="shared" si="30"/>
        <v>0</v>
      </c>
      <c r="AD101" s="469">
        <f t="shared" si="30"/>
        <v>0</v>
      </c>
      <c r="AE101" s="469">
        <f t="shared" si="30"/>
        <v>0</v>
      </c>
      <c r="AF101" s="469">
        <f t="shared" si="30"/>
        <v>0</v>
      </c>
      <c r="AG101" s="469">
        <f t="shared" si="30"/>
        <v>0</v>
      </c>
      <c r="AH101" s="469">
        <f t="shared" si="30"/>
        <v>0</v>
      </c>
      <c r="AI101" s="1"/>
      <c r="AJ101" s="1"/>
      <c r="AK101" s="63"/>
    </row>
    <row r="102" spans="1:37" customFormat="1" hidden="1" x14ac:dyDescent="0.2">
      <c r="A102" s="130"/>
      <c r="B102" s="466"/>
      <c r="C102" s="467" t="s">
        <v>318</v>
      </c>
      <c r="D102" s="470">
        <f t="shared" ref="D102:AH102" si="31">IF(AND(D111&gt;0,D111&lt;D110),3,IF(AND(D111=0,D112&gt;0),1,0))*D$86</f>
        <v>0</v>
      </c>
      <c r="E102" s="470">
        <f t="shared" si="31"/>
        <v>0</v>
      </c>
      <c r="F102" s="470">
        <f t="shared" si="31"/>
        <v>0</v>
      </c>
      <c r="G102" s="470">
        <f t="shared" si="31"/>
        <v>0</v>
      </c>
      <c r="H102" s="470">
        <f t="shared" si="31"/>
        <v>0</v>
      </c>
      <c r="I102" s="470">
        <f t="shared" si="31"/>
        <v>0</v>
      </c>
      <c r="J102" s="470">
        <f t="shared" si="31"/>
        <v>0</v>
      </c>
      <c r="K102" s="470">
        <f t="shared" si="31"/>
        <v>0</v>
      </c>
      <c r="L102" s="470">
        <f t="shared" si="31"/>
        <v>0</v>
      </c>
      <c r="M102" s="470">
        <f t="shared" si="31"/>
        <v>0</v>
      </c>
      <c r="N102" s="470">
        <f t="shared" si="31"/>
        <v>0</v>
      </c>
      <c r="O102" s="470">
        <f t="shared" si="31"/>
        <v>0</v>
      </c>
      <c r="P102" s="470">
        <f t="shared" si="31"/>
        <v>0</v>
      </c>
      <c r="Q102" s="470">
        <f t="shared" si="31"/>
        <v>0</v>
      </c>
      <c r="R102" s="470">
        <f t="shared" si="31"/>
        <v>0</v>
      </c>
      <c r="S102" s="470">
        <f t="shared" si="31"/>
        <v>0</v>
      </c>
      <c r="T102" s="470">
        <f t="shared" si="31"/>
        <v>0</v>
      </c>
      <c r="U102" s="470">
        <f t="shared" si="31"/>
        <v>0</v>
      </c>
      <c r="V102" s="470">
        <f t="shared" si="31"/>
        <v>0</v>
      </c>
      <c r="W102" s="470">
        <f t="shared" si="31"/>
        <v>0</v>
      </c>
      <c r="X102" s="470">
        <f t="shared" si="31"/>
        <v>0</v>
      </c>
      <c r="Y102" s="470">
        <f t="shared" si="31"/>
        <v>0</v>
      </c>
      <c r="Z102" s="470">
        <f t="shared" si="31"/>
        <v>0</v>
      </c>
      <c r="AA102" s="470">
        <f t="shared" si="31"/>
        <v>0</v>
      </c>
      <c r="AB102" s="470">
        <f t="shared" si="31"/>
        <v>0</v>
      </c>
      <c r="AC102" s="470">
        <f t="shared" si="31"/>
        <v>0</v>
      </c>
      <c r="AD102" s="470">
        <f t="shared" si="31"/>
        <v>0</v>
      </c>
      <c r="AE102" s="470">
        <f t="shared" si="31"/>
        <v>0</v>
      </c>
      <c r="AF102" s="470">
        <f t="shared" si="31"/>
        <v>0</v>
      </c>
      <c r="AG102" s="470">
        <f t="shared" si="31"/>
        <v>0</v>
      </c>
      <c r="AH102" s="470">
        <f t="shared" si="31"/>
        <v>0</v>
      </c>
      <c r="AI102" s="1"/>
      <c r="AJ102" s="1"/>
      <c r="AK102" s="63"/>
    </row>
    <row r="103" spans="1:37" customFormat="1" hidden="1" x14ac:dyDescent="0.2">
      <c r="A103" s="130"/>
      <c r="B103" s="466"/>
      <c r="C103" s="467" t="s">
        <v>319</v>
      </c>
      <c r="D103" s="469">
        <f>IF(AND(D112&gt;0,D112&lt;D111),3,IF(AND(D111&gt;0,D112=0),1,0))*D$86</f>
        <v>0</v>
      </c>
      <c r="E103" s="469">
        <f t="shared" ref="E103:AH103" si="32">IF(AND(E112&gt;0,E112&lt;E111),3,IF(AND(E111&gt;0,E112=0),1,0))*E$86</f>
        <v>0</v>
      </c>
      <c r="F103" s="469">
        <f t="shared" si="32"/>
        <v>0</v>
      </c>
      <c r="G103" s="469">
        <f t="shared" si="32"/>
        <v>0</v>
      </c>
      <c r="H103" s="469">
        <f t="shared" si="32"/>
        <v>0</v>
      </c>
      <c r="I103" s="469">
        <f t="shared" si="32"/>
        <v>0</v>
      </c>
      <c r="J103" s="469">
        <f t="shared" si="32"/>
        <v>0</v>
      </c>
      <c r="K103" s="469">
        <f t="shared" si="32"/>
        <v>0</v>
      </c>
      <c r="L103" s="469">
        <f t="shared" si="32"/>
        <v>0</v>
      </c>
      <c r="M103" s="469">
        <f t="shared" si="32"/>
        <v>0</v>
      </c>
      <c r="N103" s="469">
        <f t="shared" si="32"/>
        <v>0</v>
      </c>
      <c r="O103" s="469">
        <f t="shared" si="32"/>
        <v>0</v>
      </c>
      <c r="P103" s="469">
        <f t="shared" si="32"/>
        <v>0</v>
      </c>
      <c r="Q103" s="469">
        <f t="shared" si="32"/>
        <v>0</v>
      </c>
      <c r="R103" s="469">
        <f t="shared" si="32"/>
        <v>0</v>
      </c>
      <c r="S103" s="469">
        <f t="shared" si="32"/>
        <v>0</v>
      </c>
      <c r="T103" s="469">
        <f t="shared" si="32"/>
        <v>0</v>
      </c>
      <c r="U103" s="469">
        <f t="shared" si="32"/>
        <v>0</v>
      </c>
      <c r="V103" s="469">
        <f t="shared" si="32"/>
        <v>0</v>
      </c>
      <c r="W103" s="469">
        <f t="shared" si="32"/>
        <v>0</v>
      </c>
      <c r="X103" s="469">
        <f t="shared" si="32"/>
        <v>0</v>
      </c>
      <c r="Y103" s="469">
        <f t="shared" si="32"/>
        <v>0</v>
      </c>
      <c r="Z103" s="469">
        <f t="shared" si="32"/>
        <v>0</v>
      </c>
      <c r="AA103" s="469">
        <f t="shared" si="32"/>
        <v>0</v>
      </c>
      <c r="AB103" s="469">
        <f t="shared" si="32"/>
        <v>0</v>
      </c>
      <c r="AC103" s="469">
        <f t="shared" si="32"/>
        <v>0</v>
      </c>
      <c r="AD103" s="469">
        <f t="shared" si="32"/>
        <v>0</v>
      </c>
      <c r="AE103" s="469">
        <f t="shared" si="32"/>
        <v>0</v>
      </c>
      <c r="AF103" s="469">
        <f t="shared" si="32"/>
        <v>0</v>
      </c>
      <c r="AG103" s="469">
        <f t="shared" si="32"/>
        <v>0</v>
      </c>
      <c r="AH103" s="469">
        <f t="shared" si="32"/>
        <v>0</v>
      </c>
      <c r="AI103" s="1"/>
      <c r="AJ103" s="1"/>
      <c r="AK103" s="63"/>
    </row>
    <row r="104" spans="1:37" customFormat="1" hidden="1" x14ac:dyDescent="0.2">
      <c r="A104" s="130"/>
      <c r="B104" s="471" t="s">
        <v>320</v>
      </c>
      <c r="C104" s="467" t="s">
        <v>321</v>
      </c>
      <c r="D104" s="470">
        <f>IF(AND(D113&gt;0,D113&lt;D112),3,IF(AND(D113=0,D114&gt;0),1,0))*D$86</f>
        <v>0</v>
      </c>
      <c r="E104" s="470">
        <f t="shared" ref="E104:AH104" si="33">IF(AND(E113&gt;0,E113&lt;E112),3,IF(AND(E113=0,E114&gt;0),1,0))*E$86</f>
        <v>0</v>
      </c>
      <c r="F104" s="470">
        <f t="shared" si="33"/>
        <v>0</v>
      </c>
      <c r="G104" s="470">
        <f t="shared" si="33"/>
        <v>0</v>
      </c>
      <c r="H104" s="470">
        <f t="shared" si="33"/>
        <v>0</v>
      </c>
      <c r="I104" s="470">
        <f t="shared" si="33"/>
        <v>0</v>
      </c>
      <c r="J104" s="470">
        <f t="shared" si="33"/>
        <v>0</v>
      </c>
      <c r="K104" s="470">
        <f t="shared" si="33"/>
        <v>0</v>
      </c>
      <c r="L104" s="470">
        <f t="shared" si="33"/>
        <v>0</v>
      </c>
      <c r="M104" s="470">
        <f t="shared" si="33"/>
        <v>0</v>
      </c>
      <c r="N104" s="470">
        <f t="shared" si="33"/>
        <v>0</v>
      </c>
      <c r="O104" s="470">
        <f t="shared" si="33"/>
        <v>0</v>
      </c>
      <c r="P104" s="470">
        <f t="shared" si="33"/>
        <v>0</v>
      </c>
      <c r="Q104" s="470">
        <f t="shared" si="33"/>
        <v>0</v>
      </c>
      <c r="R104" s="470">
        <f t="shared" si="33"/>
        <v>0</v>
      </c>
      <c r="S104" s="470">
        <f t="shared" si="33"/>
        <v>0</v>
      </c>
      <c r="T104" s="470">
        <f t="shared" si="33"/>
        <v>0</v>
      </c>
      <c r="U104" s="470">
        <f t="shared" si="33"/>
        <v>0</v>
      </c>
      <c r="V104" s="470">
        <f t="shared" si="33"/>
        <v>0</v>
      </c>
      <c r="W104" s="470">
        <f t="shared" si="33"/>
        <v>0</v>
      </c>
      <c r="X104" s="470">
        <f t="shared" si="33"/>
        <v>0</v>
      </c>
      <c r="Y104" s="470">
        <f t="shared" si="33"/>
        <v>0</v>
      </c>
      <c r="Z104" s="470">
        <f t="shared" si="33"/>
        <v>0</v>
      </c>
      <c r="AA104" s="470">
        <f t="shared" si="33"/>
        <v>0</v>
      </c>
      <c r="AB104" s="470">
        <f t="shared" si="33"/>
        <v>0</v>
      </c>
      <c r="AC104" s="470">
        <f t="shared" si="33"/>
        <v>0</v>
      </c>
      <c r="AD104" s="470">
        <f t="shared" si="33"/>
        <v>0</v>
      </c>
      <c r="AE104" s="470">
        <f t="shared" si="33"/>
        <v>0</v>
      </c>
      <c r="AF104" s="470">
        <f t="shared" si="33"/>
        <v>0</v>
      </c>
      <c r="AG104" s="470">
        <f t="shared" si="33"/>
        <v>0</v>
      </c>
      <c r="AH104" s="470">
        <f t="shared" si="33"/>
        <v>0</v>
      </c>
      <c r="AI104" s="1"/>
      <c r="AJ104" s="1"/>
      <c r="AK104" s="63"/>
    </row>
    <row r="105" spans="1:37" customFormat="1" hidden="1" x14ac:dyDescent="0.2">
      <c r="A105" s="130"/>
      <c r="B105" s="466"/>
      <c r="C105" s="467" t="s">
        <v>322</v>
      </c>
      <c r="D105" s="469">
        <f>IF(AND(D114&gt;0,D114&lt;D113),3,IF(AND(D113&gt;0,D114=0),1,0))*D$86</f>
        <v>0</v>
      </c>
      <c r="E105" s="469">
        <f t="shared" ref="E105:AH105" si="34">IF(AND(E114&gt;0,E114&lt;E113),3,IF(AND(E113&gt;0,E114=0),1,0))*E$86</f>
        <v>0</v>
      </c>
      <c r="F105" s="469">
        <f t="shared" si="34"/>
        <v>0</v>
      </c>
      <c r="G105" s="469">
        <f t="shared" si="34"/>
        <v>0</v>
      </c>
      <c r="H105" s="469">
        <f t="shared" si="34"/>
        <v>0</v>
      </c>
      <c r="I105" s="469">
        <f t="shared" si="34"/>
        <v>0</v>
      </c>
      <c r="J105" s="469">
        <f t="shared" si="34"/>
        <v>0</v>
      </c>
      <c r="K105" s="469">
        <f t="shared" si="34"/>
        <v>0</v>
      </c>
      <c r="L105" s="469">
        <f t="shared" si="34"/>
        <v>0</v>
      </c>
      <c r="M105" s="469">
        <f t="shared" si="34"/>
        <v>0</v>
      </c>
      <c r="N105" s="469">
        <f t="shared" si="34"/>
        <v>0</v>
      </c>
      <c r="O105" s="469">
        <f t="shared" si="34"/>
        <v>0</v>
      </c>
      <c r="P105" s="469">
        <f t="shared" si="34"/>
        <v>0</v>
      </c>
      <c r="Q105" s="469">
        <f t="shared" si="34"/>
        <v>0</v>
      </c>
      <c r="R105" s="469">
        <f t="shared" si="34"/>
        <v>0</v>
      </c>
      <c r="S105" s="469">
        <f t="shared" si="34"/>
        <v>0</v>
      </c>
      <c r="T105" s="469">
        <f t="shared" si="34"/>
        <v>0</v>
      </c>
      <c r="U105" s="469">
        <f t="shared" si="34"/>
        <v>0</v>
      </c>
      <c r="V105" s="469">
        <f t="shared" si="34"/>
        <v>0</v>
      </c>
      <c r="W105" s="469">
        <f t="shared" si="34"/>
        <v>0</v>
      </c>
      <c r="X105" s="469">
        <f t="shared" si="34"/>
        <v>0</v>
      </c>
      <c r="Y105" s="469">
        <f t="shared" si="34"/>
        <v>0</v>
      </c>
      <c r="Z105" s="469">
        <f t="shared" si="34"/>
        <v>0</v>
      </c>
      <c r="AA105" s="469">
        <f t="shared" si="34"/>
        <v>0</v>
      </c>
      <c r="AB105" s="469">
        <f t="shared" si="34"/>
        <v>0</v>
      </c>
      <c r="AC105" s="469">
        <f t="shared" si="34"/>
        <v>0</v>
      </c>
      <c r="AD105" s="469">
        <f t="shared" si="34"/>
        <v>0</v>
      </c>
      <c r="AE105" s="469">
        <f t="shared" si="34"/>
        <v>0</v>
      </c>
      <c r="AF105" s="469">
        <f t="shared" si="34"/>
        <v>0</v>
      </c>
      <c r="AG105" s="469">
        <f t="shared" si="34"/>
        <v>0</v>
      </c>
      <c r="AH105" s="469">
        <f t="shared" si="34"/>
        <v>0</v>
      </c>
      <c r="AI105" s="1"/>
      <c r="AJ105" s="1"/>
      <c r="AK105" s="63"/>
    </row>
    <row r="106" spans="1:37" customFormat="1" hidden="1" x14ac:dyDescent="0.2">
      <c r="A106" s="130"/>
      <c r="B106" s="466"/>
      <c r="C106" s="467" t="s">
        <v>323</v>
      </c>
      <c r="D106" s="470">
        <f>IF(AND(D115&gt;0,D115&lt;D114),3,IF(AND(D115=0,D116&gt;0),1,0))*D$86</f>
        <v>0</v>
      </c>
      <c r="E106" s="470">
        <f t="shared" ref="E106:AH106" si="35">IF(AND(E115&gt;0,E115&lt;E114),3,IF(AND(E115=0,E116&gt;0),1,0))*E$86</f>
        <v>0</v>
      </c>
      <c r="F106" s="470">
        <f t="shared" si="35"/>
        <v>0</v>
      </c>
      <c r="G106" s="470">
        <f t="shared" si="35"/>
        <v>0</v>
      </c>
      <c r="H106" s="470">
        <f t="shared" si="35"/>
        <v>0</v>
      </c>
      <c r="I106" s="470">
        <f t="shared" si="35"/>
        <v>0</v>
      </c>
      <c r="J106" s="470">
        <f t="shared" si="35"/>
        <v>0</v>
      </c>
      <c r="K106" s="470">
        <f t="shared" si="35"/>
        <v>0</v>
      </c>
      <c r="L106" s="470">
        <f t="shared" si="35"/>
        <v>0</v>
      </c>
      <c r="M106" s="470">
        <f t="shared" si="35"/>
        <v>0</v>
      </c>
      <c r="N106" s="470">
        <f t="shared" si="35"/>
        <v>0</v>
      </c>
      <c r="O106" s="470">
        <f t="shared" si="35"/>
        <v>0</v>
      </c>
      <c r="P106" s="470">
        <f t="shared" si="35"/>
        <v>0</v>
      </c>
      <c r="Q106" s="470">
        <f t="shared" si="35"/>
        <v>0</v>
      </c>
      <c r="R106" s="470">
        <f t="shared" si="35"/>
        <v>0</v>
      </c>
      <c r="S106" s="470">
        <f t="shared" si="35"/>
        <v>0</v>
      </c>
      <c r="T106" s="470">
        <f t="shared" si="35"/>
        <v>0</v>
      </c>
      <c r="U106" s="470">
        <f t="shared" si="35"/>
        <v>0</v>
      </c>
      <c r="V106" s="470">
        <f t="shared" si="35"/>
        <v>0</v>
      </c>
      <c r="W106" s="470">
        <f t="shared" si="35"/>
        <v>0</v>
      </c>
      <c r="X106" s="470">
        <f t="shared" si="35"/>
        <v>0</v>
      </c>
      <c r="Y106" s="470">
        <f t="shared" si="35"/>
        <v>0</v>
      </c>
      <c r="Z106" s="470">
        <f t="shared" si="35"/>
        <v>0</v>
      </c>
      <c r="AA106" s="470">
        <f t="shared" si="35"/>
        <v>0</v>
      </c>
      <c r="AB106" s="470">
        <f t="shared" si="35"/>
        <v>0</v>
      </c>
      <c r="AC106" s="470">
        <f t="shared" si="35"/>
        <v>0</v>
      </c>
      <c r="AD106" s="470">
        <f t="shared" si="35"/>
        <v>0</v>
      </c>
      <c r="AE106" s="470">
        <f t="shared" si="35"/>
        <v>0</v>
      </c>
      <c r="AF106" s="470">
        <f t="shared" si="35"/>
        <v>0</v>
      </c>
      <c r="AG106" s="470">
        <f t="shared" si="35"/>
        <v>0</v>
      </c>
      <c r="AH106" s="470">
        <f t="shared" si="35"/>
        <v>0</v>
      </c>
      <c r="AI106" s="1"/>
      <c r="AJ106" s="1"/>
      <c r="AK106" s="63"/>
    </row>
    <row r="107" spans="1:37" customFormat="1" hidden="1" x14ac:dyDescent="0.2">
      <c r="A107" s="130"/>
      <c r="B107" s="466"/>
      <c r="C107" s="467" t="s">
        <v>324</v>
      </c>
      <c r="D107" s="469">
        <f>IF(AND(D116&gt;0,D116&lt;D115),3,IF(AND(D115&gt;0,D116=0),1,0))*D$86</f>
        <v>0</v>
      </c>
      <c r="E107" s="469">
        <f t="shared" ref="E107:AH107" si="36">IF(AND(E116&gt;0,E116&lt;E115),3,IF(AND(E115&gt;0,E116=0),1,0))*E$86</f>
        <v>0</v>
      </c>
      <c r="F107" s="469">
        <f t="shared" si="36"/>
        <v>0</v>
      </c>
      <c r="G107" s="469">
        <f t="shared" si="36"/>
        <v>0</v>
      </c>
      <c r="H107" s="469">
        <f t="shared" si="36"/>
        <v>0</v>
      </c>
      <c r="I107" s="469">
        <f t="shared" si="36"/>
        <v>0</v>
      </c>
      <c r="J107" s="469">
        <f t="shared" si="36"/>
        <v>0</v>
      </c>
      <c r="K107" s="469">
        <f t="shared" si="36"/>
        <v>0</v>
      </c>
      <c r="L107" s="469">
        <f t="shared" si="36"/>
        <v>0</v>
      </c>
      <c r="M107" s="469">
        <f t="shared" si="36"/>
        <v>0</v>
      </c>
      <c r="N107" s="469">
        <f t="shared" si="36"/>
        <v>0</v>
      </c>
      <c r="O107" s="469">
        <f t="shared" si="36"/>
        <v>0</v>
      </c>
      <c r="P107" s="469">
        <f t="shared" si="36"/>
        <v>0</v>
      </c>
      <c r="Q107" s="469">
        <f t="shared" si="36"/>
        <v>0</v>
      </c>
      <c r="R107" s="469">
        <f t="shared" si="36"/>
        <v>0</v>
      </c>
      <c r="S107" s="469">
        <f t="shared" si="36"/>
        <v>0</v>
      </c>
      <c r="T107" s="469">
        <f t="shared" si="36"/>
        <v>0</v>
      </c>
      <c r="U107" s="469">
        <f t="shared" si="36"/>
        <v>0</v>
      </c>
      <c r="V107" s="469">
        <f t="shared" si="36"/>
        <v>0</v>
      </c>
      <c r="W107" s="469">
        <f t="shared" si="36"/>
        <v>0</v>
      </c>
      <c r="X107" s="469">
        <f t="shared" si="36"/>
        <v>0</v>
      </c>
      <c r="Y107" s="469">
        <f t="shared" si="36"/>
        <v>0</v>
      </c>
      <c r="Z107" s="469">
        <f t="shared" si="36"/>
        <v>0</v>
      </c>
      <c r="AA107" s="469">
        <f t="shared" si="36"/>
        <v>0</v>
      </c>
      <c r="AB107" s="469">
        <f t="shared" si="36"/>
        <v>0</v>
      </c>
      <c r="AC107" s="469">
        <f t="shared" si="36"/>
        <v>0</v>
      </c>
      <c r="AD107" s="469">
        <f t="shared" si="36"/>
        <v>0</v>
      </c>
      <c r="AE107" s="469">
        <f t="shared" si="36"/>
        <v>0</v>
      </c>
      <c r="AF107" s="469">
        <f t="shared" si="36"/>
        <v>0</v>
      </c>
      <c r="AG107" s="469">
        <f t="shared" si="36"/>
        <v>0</v>
      </c>
      <c r="AH107" s="469">
        <f t="shared" si="36"/>
        <v>0</v>
      </c>
      <c r="AI107" s="1"/>
      <c r="AJ107" s="1"/>
      <c r="AK107" s="63"/>
    </row>
    <row r="108" spans="1:37" customFormat="1" hidden="1" x14ac:dyDescent="0.2">
      <c r="A108" s="130"/>
      <c r="B108" s="5"/>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63"/>
    </row>
    <row r="109" spans="1:37" customFormat="1" hidden="1" x14ac:dyDescent="0.2">
      <c r="A109" s="130"/>
      <c r="C109" s="472" t="s">
        <v>316</v>
      </c>
      <c r="D109" s="473">
        <f>ROUND(D5*24,2)</f>
        <v>0</v>
      </c>
      <c r="E109" s="473">
        <f t="shared" ref="E109:AH116" si="37">ROUND(E5*24,2)</f>
        <v>0</v>
      </c>
      <c r="F109" s="473">
        <f t="shared" si="37"/>
        <v>0</v>
      </c>
      <c r="G109" s="473">
        <f t="shared" si="37"/>
        <v>0</v>
      </c>
      <c r="H109" s="473">
        <f t="shared" si="37"/>
        <v>0</v>
      </c>
      <c r="I109" s="473">
        <f t="shared" si="37"/>
        <v>0</v>
      </c>
      <c r="J109" s="473">
        <f t="shared" si="37"/>
        <v>0</v>
      </c>
      <c r="K109" s="473">
        <f t="shared" si="37"/>
        <v>0</v>
      </c>
      <c r="L109" s="473">
        <f t="shared" si="37"/>
        <v>0</v>
      </c>
      <c r="M109" s="473">
        <f t="shared" si="37"/>
        <v>0</v>
      </c>
      <c r="N109" s="473">
        <f t="shared" si="37"/>
        <v>0</v>
      </c>
      <c r="O109" s="473">
        <f t="shared" si="37"/>
        <v>0</v>
      </c>
      <c r="P109" s="473">
        <f t="shared" si="37"/>
        <v>0</v>
      </c>
      <c r="Q109" s="473">
        <f t="shared" si="37"/>
        <v>0</v>
      </c>
      <c r="R109" s="473">
        <f t="shared" si="37"/>
        <v>0</v>
      </c>
      <c r="S109" s="473">
        <f t="shared" si="37"/>
        <v>0</v>
      </c>
      <c r="T109" s="473">
        <f t="shared" si="37"/>
        <v>0</v>
      </c>
      <c r="U109" s="473">
        <f t="shared" si="37"/>
        <v>0</v>
      </c>
      <c r="V109" s="473">
        <f t="shared" si="37"/>
        <v>0</v>
      </c>
      <c r="W109" s="473">
        <f t="shared" si="37"/>
        <v>0</v>
      </c>
      <c r="X109" s="473">
        <f t="shared" si="37"/>
        <v>0</v>
      </c>
      <c r="Y109" s="473">
        <f t="shared" si="37"/>
        <v>0</v>
      </c>
      <c r="Z109" s="473">
        <f t="shared" si="37"/>
        <v>0</v>
      </c>
      <c r="AA109" s="473">
        <f t="shared" si="37"/>
        <v>0</v>
      </c>
      <c r="AB109" s="473">
        <f t="shared" si="37"/>
        <v>0</v>
      </c>
      <c r="AC109" s="473">
        <f t="shared" si="37"/>
        <v>0</v>
      </c>
      <c r="AD109" s="473">
        <f t="shared" si="37"/>
        <v>0</v>
      </c>
      <c r="AE109" s="473">
        <f t="shared" si="37"/>
        <v>0</v>
      </c>
      <c r="AF109" s="473">
        <f t="shared" si="37"/>
        <v>0</v>
      </c>
      <c r="AG109" s="473">
        <f t="shared" si="37"/>
        <v>0</v>
      </c>
      <c r="AH109" s="474">
        <f t="shared" si="37"/>
        <v>0</v>
      </c>
      <c r="AI109" s="1"/>
      <c r="AJ109" s="1"/>
      <c r="AK109" s="63"/>
    </row>
    <row r="110" spans="1:37" customFormat="1" hidden="1" x14ac:dyDescent="0.2">
      <c r="A110" s="130"/>
      <c r="B110" s="5"/>
      <c r="C110" s="475" t="s">
        <v>317</v>
      </c>
      <c r="D110" s="476">
        <f t="shared" ref="D110:S116" si="38">ROUND(D6*24,2)</f>
        <v>0</v>
      </c>
      <c r="E110" s="476">
        <f t="shared" si="38"/>
        <v>0</v>
      </c>
      <c r="F110" s="476">
        <f t="shared" si="38"/>
        <v>0</v>
      </c>
      <c r="G110" s="476">
        <f t="shared" si="38"/>
        <v>0</v>
      </c>
      <c r="H110" s="476">
        <f t="shared" si="38"/>
        <v>0</v>
      </c>
      <c r="I110" s="476">
        <f t="shared" si="38"/>
        <v>0</v>
      </c>
      <c r="J110" s="476">
        <f t="shared" si="38"/>
        <v>0</v>
      </c>
      <c r="K110" s="476">
        <f t="shared" si="38"/>
        <v>0</v>
      </c>
      <c r="L110" s="476">
        <f t="shared" si="38"/>
        <v>0</v>
      </c>
      <c r="M110" s="476">
        <f t="shared" si="38"/>
        <v>0</v>
      </c>
      <c r="N110" s="476">
        <f t="shared" si="38"/>
        <v>0</v>
      </c>
      <c r="O110" s="476">
        <f t="shared" si="38"/>
        <v>0</v>
      </c>
      <c r="P110" s="476">
        <f t="shared" si="38"/>
        <v>0</v>
      </c>
      <c r="Q110" s="476">
        <f t="shared" si="38"/>
        <v>0</v>
      </c>
      <c r="R110" s="476">
        <f t="shared" si="38"/>
        <v>0</v>
      </c>
      <c r="S110" s="476">
        <f t="shared" si="38"/>
        <v>0</v>
      </c>
      <c r="T110" s="476">
        <f t="shared" si="37"/>
        <v>0</v>
      </c>
      <c r="U110" s="476">
        <f t="shared" si="37"/>
        <v>0</v>
      </c>
      <c r="V110" s="476">
        <f t="shared" si="37"/>
        <v>0</v>
      </c>
      <c r="W110" s="476">
        <f t="shared" si="37"/>
        <v>0</v>
      </c>
      <c r="X110" s="476">
        <f t="shared" si="37"/>
        <v>0</v>
      </c>
      <c r="Y110" s="476">
        <f t="shared" si="37"/>
        <v>0</v>
      </c>
      <c r="Z110" s="476">
        <f t="shared" si="37"/>
        <v>0</v>
      </c>
      <c r="AA110" s="476">
        <f t="shared" si="37"/>
        <v>0</v>
      </c>
      <c r="AB110" s="476">
        <f t="shared" si="37"/>
        <v>0</v>
      </c>
      <c r="AC110" s="476">
        <f t="shared" si="37"/>
        <v>0</v>
      </c>
      <c r="AD110" s="476">
        <f t="shared" si="37"/>
        <v>0</v>
      </c>
      <c r="AE110" s="476">
        <f t="shared" si="37"/>
        <v>0</v>
      </c>
      <c r="AF110" s="476">
        <f t="shared" si="37"/>
        <v>0</v>
      </c>
      <c r="AG110" s="476">
        <f t="shared" si="37"/>
        <v>0</v>
      </c>
      <c r="AH110" s="477">
        <f t="shared" si="37"/>
        <v>0</v>
      </c>
      <c r="AI110" s="1"/>
      <c r="AJ110" s="1"/>
      <c r="AK110" s="63"/>
    </row>
    <row r="111" spans="1:37" customFormat="1" hidden="1" x14ac:dyDescent="0.2">
      <c r="A111" s="130"/>
      <c r="B111" s="23" t="s">
        <v>325</v>
      </c>
      <c r="C111" s="475" t="s">
        <v>318</v>
      </c>
      <c r="D111" s="476">
        <f t="shared" si="38"/>
        <v>0</v>
      </c>
      <c r="E111" s="476">
        <f t="shared" si="37"/>
        <v>0</v>
      </c>
      <c r="F111" s="476">
        <f t="shared" si="37"/>
        <v>0</v>
      </c>
      <c r="G111" s="476">
        <f t="shared" si="37"/>
        <v>0</v>
      </c>
      <c r="H111" s="476">
        <f t="shared" si="37"/>
        <v>0</v>
      </c>
      <c r="I111" s="476">
        <f t="shared" si="37"/>
        <v>0</v>
      </c>
      <c r="J111" s="476">
        <f t="shared" si="37"/>
        <v>0</v>
      </c>
      <c r="K111" s="476">
        <f t="shared" si="37"/>
        <v>0</v>
      </c>
      <c r="L111" s="476">
        <f t="shared" si="37"/>
        <v>0</v>
      </c>
      <c r="M111" s="476">
        <f t="shared" si="37"/>
        <v>0</v>
      </c>
      <c r="N111" s="476">
        <f t="shared" si="37"/>
        <v>0</v>
      </c>
      <c r="O111" s="476">
        <f t="shared" si="37"/>
        <v>0</v>
      </c>
      <c r="P111" s="476">
        <f t="shared" si="37"/>
        <v>0</v>
      </c>
      <c r="Q111" s="476">
        <f t="shared" si="37"/>
        <v>0</v>
      </c>
      <c r="R111" s="476">
        <f t="shared" si="37"/>
        <v>0</v>
      </c>
      <c r="S111" s="476">
        <f t="shared" si="37"/>
        <v>0</v>
      </c>
      <c r="T111" s="476">
        <f t="shared" si="37"/>
        <v>0</v>
      </c>
      <c r="U111" s="476">
        <f t="shared" si="37"/>
        <v>0</v>
      </c>
      <c r="V111" s="476">
        <f t="shared" si="37"/>
        <v>0</v>
      </c>
      <c r="W111" s="476">
        <f t="shared" si="37"/>
        <v>0</v>
      </c>
      <c r="X111" s="476">
        <f t="shared" si="37"/>
        <v>0</v>
      </c>
      <c r="Y111" s="476">
        <f t="shared" si="37"/>
        <v>0</v>
      </c>
      <c r="Z111" s="476">
        <f t="shared" si="37"/>
        <v>0</v>
      </c>
      <c r="AA111" s="476">
        <f t="shared" si="37"/>
        <v>0</v>
      </c>
      <c r="AB111" s="476">
        <f t="shared" si="37"/>
        <v>0</v>
      </c>
      <c r="AC111" s="476">
        <f t="shared" si="37"/>
        <v>0</v>
      </c>
      <c r="AD111" s="476">
        <f t="shared" si="37"/>
        <v>0</v>
      </c>
      <c r="AE111" s="476">
        <f t="shared" si="37"/>
        <v>0</v>
      </c>
      <c r="AF111" s="476">
        <f t="shared" si="37"/>
        <v>0</v>
      </c>
      <c r="AG111" s="476">
        <f t="shared" si="37"/>
        <v>0</v>
      </c>
      <c r="AH111" s="477">
        <f t="shared" si="37"/>
        <v>0</v>
      </c>
      <c r="AI111" s="1"/>
      <c r="AJ111" s="1"/>
      <c r="AK111" s="63"/>
    </row>
    <row r="112" spans="1:37" customFormat="1" hidden="1" x14ac:dyDescent="0.2">
      <c r="A112" s="130"/>
      <c r="B112" s="5"/>
      <c r="C112" s="475" t="s">
        <v>319</v>
      </c>
      <c r="D112" s="476">
        <f t="shared" si="38"/>
        <v>0</v>
      </c>
      <c r="E112" s="476">
        <f t="shared" si="37"/>
        <v>0</v>
      </c>
      <c r="F112" s="476">
        <f t="shared" si="37"/>
        <v>0</v>
      </c>
      <c r="G112" s="476">
        <f t="shared" si="37"/>
        <v>0</v>
      </c>
      <c r="H112" s="476">
        <f t="shared" si="37"/>
        <v>0</v>
      </c>
      <c r="I112" s="476">
        <f t="shared" si="37"/>
        <v>0</v>
      </c>
      <c r="J112" s="476">
        <f t="shared" si="37"/>
        <v>0</v>
      </c>
      <c r="K112" s="476">
        <f t="shared" si="37"/>
        <v>0</v>
      </c>
      <c r="L112" s="476">
        <f t="shared" si="37"/>
        <v>0</v>
      </c>
      <c r="M112" s="476">
        <f t="shared" si="37"/>
        <v>0</v>
      </c>
      <c r="N112" s="476">
        <f t="shared" si="37"/>
        <v>0</v>
      </c>
      <c r="O112" s="476">
        <f t="shared" si="37"/>
        <v>0</v>
      </c>
      <c r="P112" s="476">
        <f t="shared" si="37"/>
        <v>0</v>
      </c>
      <c r="Q112" s="476">
        <f t="shared" si="37"/>
        <v>0</v>
      </c>
      <c r="R112" s="476">
        <f t="shared" si="37"/>
        <v>0</v>
      </c>
      <c r="S112" s="476">
        <f t="shared" si="37"/>
        <v>0</v>
      </c>
      <c r="T112" s="476">
        <f t="shared" si="37"/>
        <v>0</v>
      </c>
      <c r="U112" s="476">
        <f t="shared" si="37"/>
        <v>0</v>
      </c>
      <c r="V112" s="476">
        <f t="shared" si="37"/>
        <v>0</v>
      </c>
      <c r="W112" s="476">
        <f t="shared" si="37"/>
        <v>0</v>
      </c>
      <c r="X112" s="476">
        <f t="shared" si="37"/>
        <v>0</v>
      </c>
      <c r="Y112" s="476">
        <f t="shared" si="37"/>
        <v>0</v>
      </c>
      <c r="Z112" s="476">
        <f t="shared" si="37"/>
        <v>0</v>
      </c>
      <c r="AA112" s="476">
        <f t="shared" si="37"/>
        <v>0</v>
      </c>
      <c r="AB112" s="476">
        <f t="shared" si="37"/>
        <v>0</v>
      </c>
      <c r="AC112" s="476">
        <f t="shared" si="37"/>
        <v>0</v>
      </c>
      <c r="AD112" s="476">
        <f t="shared" si="37"/>
        <v>0</v>
      </c>
      <c r="AE112" s="476">
        <f t="shared" si="37"/>
        <v>0</v>
      </c>
      <c r="AF112" s="476">
        <f t="shared" si="37"/>
        <v>0</v>
      </c>
      <c r="AG112" s="476">
        <f t="shared" si="37"/>
        <v>0</v>
      </c>
      <c r="AH112" s="477">
        <f t="shared" si="37"/>
        <v>0</v>
      </c>
      <c r="AI112" s="1"/>
      <c r="AJ112" s="1"/>
      <c r="AK112" s="63"/>
    </row>
    <row r="113" spans="1:37" customFormat="1" hidden="1" x14ac:dyDescent="0.2">
      <c r="A113" s="130"/>
      <c r="B113" s="5"/>
      <c r="C113" s="475" t="s">
        <v>321</v>
      </c>
      <c r="D113" s="476">
        <f t="shared" si="38"/>
        <v>0</v>
      </c>
      <c r="E113" s="476">
        <f t="shared" si="37"/>
        <v>0</v>
      </c>
      <c r="F113" s="476">
        <f t="shared" si="37"/>
        <v>0</v>
      </c>
      <c r="G113" s="476">
        <f t="shared" si="37"/>
        <v>0</v>
      </c>
      <c r="H113" s="476">
        <f t="shared" si="37"/>
        <v>0</v>
      </c>
      <c r="I113" s="476">
        <f t="shared" si="37"/>
        <v>0</v>
      </c>
      <c r="J113" s="476">
        <f t="shared" si="37"/>
        <v>0</v>
      </c>
      <c r="K113" s="476">
        <f t="shared" si="37"/>
        <v>0</v>
      </c>
      <c r="L113" s="476">
        <f t="shared" si="37"/>
        <v>0</v>
      </c>
      <c r="M113" s="476">
        <f t="shared" si="37"/>
        <v>0</v>
      </c>
      <c r="N113" s="476">
        <f t="shared" si="37"/>
        <v>0</v>
      </c>
      <c r="O113" s="476">
        <f t="shared" si="37"/>
        <v>0</v>
      </c>
      <c r="P113" s="476">
        <f t="shared" si="37"/>
        <v>0</v>
      </c>
      <c r="Q113" s="476">
        <f t="shared" si="37"/>
        <v>0</v>
      </c>
      <c r="R113" s="476">
        <f t="shared" si="37"/>
        <v>0</v>
      </c>
      <c r="S113" s="476">
        <f t="shared" si="37"/>
        <v>0</v>
      </c>
      <c r="T113" s="476">
        <f t="shared" si="37"/>
        <v>0</v>
      </c>
      <c r="U113" s="476">
        <f t="shared" si="37"/>
        <v>0</v>
      </c>
      <c r="V113" s="476">
        <f t="shared" si="37"/>
        <v>0</v>
      </c>
      <c r="W113" s="476">
        <f t="shared" si="37"/>
        <v>0</v>
      </c>
      <c r="X113" s="476">
        <f t="shared" si="37"/>
        <v>0</v>
      </c>
      <c r="Y113" s="476">
        <f t="shared" si="37"/>
        <v>0</v>
      </c>
      <c r="Z113" s="476">
        <f t="shared" si="37"/>
        <v>0</v>
      </c>
      <c r="AA113" s="476">
        <f t="shared" si="37"/>
        <v>0</v>
      </c>
      <c r="AB113" s="476">
        <f t="shared" si="37"/>
        <v>0</v>
      </c>
      <c r="AC113" s="476">
        <f t="shared" si="37"/>
        <v>0</v>
      </c>
      <c r="AD113" s="476">
        <f t="shared" si="37"/>
        <v>0</v>
      </c>
      <c r="AE113" s="476">
        <f t="shared" si="37"/>
        <v>0</v>
      </c>
      <c r="AF113" s="476">
        <f t="shared" si="37"/>
        <v>0</v>
      </c>
      <c r="AG113" s="476">
        <f t="shared" si="37"/>
        <v>0</v>
      </c>
      <c r="AH113" s="477">
        <f t="shared" si="37"/>
        <v>0</v>
      </c>
      <c r="AI113" s="1"/>
      <c r="AJ113" s="1"/>
      <c r="AK113" s="63"/>
    </row>
    <row r="114" spans="1:37" customFormat="1" hidden="1" x14ac:dyDescent="0.2">
      <c r="A114" s="130"/>
      <c r="B114" s="5"/>
      <c r="C114" s="475" t="s">
        <v>322</v>
      </c>
      <c r="D114" s="476">
        <f t="shared" si="38"/>
        <v>0</v>
      </c>
      <c r="E114" s="476">
        <f t="shared" si="37"/>
        <v>0</v>
      </c>
      <c r="F114" s="476">
        <f t="shared" si="37"/>
        <v>0</v>
      </c>
      <c r="G114" s="476">
        <f t="shared" si="37"/>
        <v>0</v>
      </c>
      <c r="H114" s="476">
        <f t="shared" si="37"/>
        <v>0</v>
      </c>
      <c r="I114" s="476">
        <f t="shared" si="37"/>
        <v>0</v>
      </c>
      <c r="J114" s="476">
        <f t="shared" si="37"/>
        <v>0</v>
      </c>
      <c r="K114" s="476">
        <f t="shared" si="37"/>
        <v>0</v>
      </c>
      <c r="L114" s="476">
        <f t="shared" si="37"/>
        <v>0</v>
      </c>
      <c r="M114" s="476">
        <f t="shared" si="37"/>
        <v>0</v>
      </c>
      <c r="N114" s="476">
        <f t="shared" si="37"/>
        <v>0</v>
      </c>
      <c r="O114" s="476">
        <f t="shared" si="37"/>
        <v>0</v>
      </c>
      <c r="P114" s="476">
        <f t="shared" si="37"/>
        <v>0</v>
      </c>
      <c r="Q114" s="476">
        <f t="shared" si="37"/>
        <v>0</v>
      </c>
      <c r="R114" s="476">
        <f t="shared" si="37"/>
        <v>0</v>
      </c>
      <c r="S114" s="476">
        <f t="shared" si="37"/>
        <v>0</v>
      </c>
      <c r="T114" s="476">
        <f t="shared" si="37"/>
        <v>0</v>
      </c>
      <c r="U114" s="476">
        <f t="shared" si="37"/>
        <v>0</v>
      </c>
      <c r="V114" s="476">
        <f t="shared" si="37"/>
        <v>0</v>
      </c>
      <c r="W114" s="476">
        <f t="shared" si="37"/>
        <v>0</v>
      </c>
      <c r="X114" s="476">
        <f t="shared" si="37"/>
        <v>0</v>
      </c>
      <c r="Y114" s="476">
        <f t="shared" si="37"/>
        <v>0</v>
      </c>
      <c r="Z114" s="476">
        <f t="shared" si="37"/>
        <v>0</v>
      </c>
      <c r="AA114" s="476">
        <f t="shared" si="37"/>
        <v>0</v>
      </c>
      <c r="AB114" s="476">
        <f t="shared" si="37"/>
        <v>0</v>
      </c>
      <c r="AC114" s="476">
        <f t="shared" si="37"/>
        <v>0</v>
      </c>
      <c r="AD114" s="476">
        <f t="shared" si="37"/>
        <v>0</v>
      </c>
      <c r="AE114" s="476">
        <f t="shared" si="37"/>
        <v>0</v>
      </c>
      <c r="AF114" s="476">
        <f t="shared" si="37"/>
        <v>0</v>
      </c>
      <c r="AG114" s="476">
        <f t="shared" si="37"/>
        <v>0</v>
      </c>
      <c r="AH114" s="477">
        <f t="shared" si="37"/>
        <v>0</v>
      </c>
      <c r="AI114" s="1"/>
      <c r="AJ114" s="1"/>
      <c r="AK114" s="63"/>
    </row>
    <row r="115" spans="1:37" customFormat="1" hidden="1" x14ac:dyDescent="0.2">
      <c r="A115" s="130"/>
      <c r="B115" s="5"/>
      <c r="C115" s="475" t="s">
        <v>323</v>
      </c>
      <c r="D115" s="476">
        <f t="shared" si="38"/>
        <v>0</v>
      </c>
      <c r="E115" s="476">
        <f t="shared" si="37"/>
        <v>0</v>
      </c>
      <c r="F115" s="476">
        <f t="shared" si="37"/>
        <v>0</v>
      </c>
      <c r="G115" s="476">
        <f t="shared" si="37"/>
        <v>0</v>
      </c>
      <c r="H115" s="476">
        <f t="shared" si="37"/>
        <v>0</v>
      </c>
      <c r="I115" s="476">
        <f t="shared" si="37"/>
        <v>0</v>
      </c>
      <c r="J115" s="476">
        <f t="shared" si="37"/>
        <v>0</v>
      </c>
      <c r="K115" s="476">
        <f t="shared" si="37"/>
        <v>0</v>
      </c>
      <c r="L115" s="476">
        <f t="shared" si="37"/>
        <v>0</v>
      </c>
      <c r="M115" s="476">
        <f t="shared" si="37"/>
        <v>0</v>
      </c>
      <c r="N115" s="476">
        <f t="shared" si="37"/>
        <v>0</v>
      </c>
      <c r="O115" s="476">
        <f t="shared" si="37"/>
        <v>0</v>
      </c>
      <c r="P115" s="476">
        <f t="shared" si="37"/>
        <v>0</v>
      </c>
      <c r="Q115" s="476">
        <f t="shared" si="37"/>
        <v>0</v>
      </c>
      <c r="R115" s="476">
        <f t="shared" si="37"/>
        <v>0</v>
      </c>
      <c r="S115" s="476">
        <f t="shared" si="37"/>
        <v>0</v>
      </c>
      <c r="T115" s="476">
        <f t="shared" si="37"/>
        <v>0</v>
      </c>
      <c r="U115" s="476">
        <f t="shared" si="37"/>
        <v>0</v>
      </c>
      <c r="V115" s="476">
        <f t="shared" si="37"/>
        <v>0</v>
      </c>
      <c r="W115" s="476">
        <f t="shared" si="37"/>
        <v>0</v>
      </c>
      <c r="X115" s="476">
        <f t="shared" si="37"/>
        <v>0</v>
      </c>
      <c r="Y115" s="476">
        <f t="shared" si="37"/>
        <v>0</v>
      </c>
      <c r="Z115" s="476">
        <f t="shared" si="37"/>
        <v>0</v>
      </c>
      <c r="AA115" s="476">
        <f t="shared" si="37"/>
        <v>0</v>
      </c>
      <c r="AB115" s="476">
        <f t="shared" si="37"/>
        <v>0</v>
      </c>
      <c r="AC115" s="476">
        <f t="shared" si="37"/>
        <v>0</v>
      </c>
      <c r="AD115" s="476">
        <f t="shared" si="37"/>
        <v>0</v>
      </c>
      <c r="AE115" s="476">
        <f t="shared" si="37"/>
        <v>0</v>
      </c>
      <c r="AF115" s="476">
        <f t="shared" si="37"/>
        <v>0</v>
      </c>
      <c r="AG115" s="476">
        <f t="shared" si="37"/>
        <v>0</v>
      </c>
      <c r="AH115" s="477">
        <f t="shared" si="37"/>
        <v>0</v>
      </c>
      <c r="AI115" s="1"/>
      <c r="AJ115" s="1"/>
      <c r="AK115" s="63"/>
    </row>
    <row r="116" spans="1:37" customFormat="1" hidden="1" x14ac:dyDescent="0.2">
      <c r="A116" s="130"/>
      <c r="B116" s="5"/>
      <c r="C116" s="478" t="s">
        <v>324</v>
      </c>
      <c r="D116" s="479">
        <f t="shared" si="38"/>
        <v>0</v>
      </c>
      <c r="E116" s="479">
        <f t="shared" si="37"/>
        <v>0</v>
      </c>
      <c r="F116" s="479">
        <f t="shared" si="37"/>
        <v>0</v>
      </c>
      <c r="G116" s="479">
        <f t="shared" si="37"/>
        <v>0</v>
      </c>
      <c r="H116" s="479">
        <f t="shared" si="37"/>
        <v>0</v>
      </c>
      <c r="I116" s="479">
        <f t="shared" si="37"/>
        <v>0</v>
      </c>
      <c r="J116" s="479">
        <f t="shared" si="37"/>
        <v>0</v>
      </c>
      <c r="K116" s="479">
        <f t="shared" si="37"/>
        <v>0</v>
      </c>
      <c r="L116" s="479">
        <f t="shared" si="37"/>
        <v>0</v>
      </c>
      <c r="M116" s="479">
        <f t="shared" si="37"/>
        <v>0</v>
      </c>
      <c r="N116" s="479">
        <f t="shared" si="37"/>
        <v>0</v>
      </c>
      <c r="O116" s="479">
        <f t="shared" si="37"/>
        <v>0</v>
      </c>
      <c r="P116" s="479">
        <f t="shared" si="37"/>
        <v>0</v>
      </c>
      <c r="Q116" s="479">
        <f t="shared" si="37"/>
        <v>0</v>
      </c>
      <c r="R116" s="479">
        <f t="shared" si="37"/>
        <v>0</v>
      </c>
      <c r="S116" s="479">
        <f t="shared" si="37"/>
        <v>0</v>
      </c>
      <c r="T116" s="479">
        <f t="shared" si="37"/>
        <v>0</v>
      </c>
      <c r="U116" s="479">
        <f t="shared" si="37"/>
        <v>0</v>
      </c>
      <c r="V116" s="479">
        <f t="shared" si="37"/>
        <v>0</v>
      </c>
      <c r="W116" s="479">
        <f t="shared" si="37"/>
        <v>0</v>
      </c>
      <c r="X116" s="479">
        <f t="shared" si="37"/>
        <v>0</v>
      </c>
      <c r="Y116" s="479">
        <f t="shared" si="37"/>
        <v>0</v>
      </c>
      <c r="Z116" s="479">
        <f t="shared" si="37"/>
        <v>0</v>
      </c>
      <c r="AA116" s="479">
        <f t="shared" si="37"/>
        <v>0</v>
      </c>
      <c r="AB116" s="479">
        <f t="shared" si="37"/>
        <v>0</v>
      </c>
      <c r="AC116" s="479">
        <f t="shared" si="37"/>
        <v>0</v>
      </c>
      <c r="AD116" s="479">
        <f t="shared" si="37"/>
        <v>0</v>
      </c>
      <c r="AE116" s="479">
        <f t="shared" si="37"/>
        <v>0</v>
      </c>
      <c r="AF116" s="479">
        <f t="shared" si="37"/>
        <v>0</v>
      </c>
      <c r="AG116" s="479">
        <f t="shared" si="37"/>
        <v>0</v>
      </c>
      <c r="AH116" s="480">
        <f t="shared" si="37"/>
        <v>0</v>
      </c>
      <c r="AI116" s="1"/>
      <c r="AJ116" s="1"/>
      <c r="AK116" s="63"/>
    </row>
    <row r="117" spans="1:37" hidden="1" x14ac:dyDescent="0.2">
      <c r="B117" s="1"/>
    </row>
    <row r="118" spans="1:37" hidden="1" x14ac:dyDescent="0.2">
      <c r="B118" s="481" t="s">
        <v>326</v>
      </c>
      <c r="C118" s="482" t="s">
        <v>327</v>
      </c>
      <c r="D118" s="476">
        <f>IF(OR(D109="",D110=""),0,D110-D109)</f>
        <v>0</v>
      </c>
      <c r="E118" s="476">
        <f t="shared" ref="E118:T118" si="39">IF(OR(E109="",E110=""),0,E110-E109)</f>
        <v>0</v>
      </c>
      <c r="F118" s="476">
        <f t="shared" si="39"/>
        <v>0</v>
      </c>
      <c r="G118" s="476">
        <f t="shared" si="39"/>
        <v>0</v>
      </c>
      <c r="H118" s="476">
        <f t="shared" si="39"/>
        <v>0</v>
      </c>
      <c r="I118" s="476">
        <f t="shared" si="39"/>
        <v>0</v>
      </c>
      <c r="J118" s="476">
        <f t="shared" si="39"/>
        <v>0</v>
      </c>
      <c r="K118" s="476">
        <f t="shared" si="39"/>
        <v>0</v>
      </c>
      <c r="L118" s="476">
        <f t="shared" si="39"/>
        <v>0</v>
      </c>
      <c r="M118" s="476">
        <f t="shared" si="39"/>
        <v>0</v>
      </c>
      <c r="N118" s="476">
        <f t="shared" si="39"/>
        <v>0</v>
      </c>
      <c r="O118" s="476">
        <f t="shared" si="39"/>
        <v>0</v>
      </c>
      <c r="P118" s="476">
        <f t="shared" si="39"/>
        <v>0</v>
      </c>
      <c r="Q118" s="476">
        <f t="shared" si="39"/>
        <v>0</v>
      </c>
      <c r="R118" s="476">
        <f t="shared" si="39"/>
        <v>0</v>
      </c>
      <c r="S118" s="476">
        <f t="shared" si="39"/>
        <v>0</v>
      </c>
      <c r="T118" s="476">
        <f t="shared" si="39"/>
        <v>0</v>
      </c>
      <c r="U118" s="476">
        <f>IF(OR(U109="",U110=""),0,U110-U109)</f>
        <v>0</v>
      </c>
      <c r="V118" s="476">
        <f t="shared" ref="V118:AH118" si="40">IF(OR(V109="",V110=""),0,V110-V109)</f>
        <v>0</v>
      </c>
      <c r="W118" s="476">
        <f t="shared" si="40"/>
        <v>0</v>
      </c>
      <c r="X118" s="476">
        <f t="shared" si="40"/>
        <v>0</v>
      </c>
      <c r="Y118" s="476">
        <f t="shared" si="40"/>
        <v>0</v>
      </c>
      <c r="Z118" s="476">
        <f t="shared" si="40"/>
        <v>0</v>
      </c>
      <c r="AA118" s="476">
        <f t="shared" si="40"/>
        <v>0</v>
      </c>
      <c r="AB118" s="476">
        <f t="shared" si="40"/>
        <v>0</v>
      </c>
      <c r="AC118" s="476">
        <f t="shared" si="40"/>
        <v>0</v>
      </c>
      <c r="AD118" s="476">
        <f t="shared" si="40"/>
        <v>0</v>
      </c>
      <c r="AE118" s="476">
        <f t="shared" si="40"/>
        <v>0</v>
      </c>
      <c r="AF118" s="476">
        <f t="shared" si="40"/>
        <v>0</v>
      </c>
      <c r="AG118" s="476">
        <f t="shared" si="40"/>
        <v>0</v>
      </c>
      <c r="AH118" s="476">
        <f t="shared" si="40"/>
        <v>0</v>
      </c>
    </row>
    <row r="119" spans="1:37" hidden="1" x14ac:dyDescent="0.2">
      <c r="B119" s="483"/>
      <c r="C119" s="482" t="s">
        <v>328</v>
      </c>
      <c r="D119" s="476">
        <f>IF(OR(D111="",D112=""),0,D112-D111)</f>
        <v>0</v>
      </c>
      <c r="E119" s="476">
        <f t="shared" ref="E119:T119" si="41">IF(OR(E111="",E112=""),0,E112-E111)</f>
        <v>0</v>
      </c>
      <c r="F119" s="476">
        <f t="shared" si="41"/>
        <v>0</v>
      </c>
      <c r="G119" s="476">
        <f t="shared" si="41"/>
        <v>0</v>
      </c>
      <c r="H119" s="476">
        <f t="shared" si="41"/>
        <v>0</v>
      </c>
      <c r="I119" s="476">
        <f t="shared" si="41"/>
        <v>0</v>
      </c>
      <c r="J119" s="476">
        <f t="shared" si="41"/>
        <v>0</v>
      </c>
      <c r="K119" s="476">
        <f t="shared" si="41"/>
        <v>0</v>
      </c>
      <c r="L119" s="476">
        <f t="shared" si="41"/>
        <v>0</v>
      </c>
      <c r="M119" s="476">
        <f t="shared" si="41"/>
        <v>0</v>
      </c>
      <c r="N119" s="476">
        <f t="shared" si="41"/>
        <v>0</v>
      </c>
      <c r="O119" s="476">
        <f t="shared" si="41"/>
        <v>0</v>
      </c>
      <c r="P119" s="476">
        <f t="shared" si="41"/>
        <v>0</v>
      </c>
      <c r="Q119" s="476">
        <f t="shared" si="41"/>
        <v>0</v>
      </c>
      <c r="R119" s="476">
        <f t="shared" si="41"/>
        <v>0</v>
      </c>
      <c r="S119" s="476">
        <f t="shared" si="41"/>
        <v>0</v>
      </c>
      <c r="T119" s="476">
        <f t="shared" si="41"/>
        <v>0</v>
      </c>
      <c r="U119" s="476">
        <f>IF(OR(U111="",U112=""),0,U112-U111)</f>
        <v>0</v>
      </c>
      <c r="V119" s="476">
        <f t="shared" ref="V119:AH119" si="42">IF(OR(V111="",V112=""),0,V112-V111)</f>
        <v>0</v>
      </c>
      <c r="W119" s="476">
        <f t="shared" si="42"/>
        <v>0</v>
      </c>
      <c r="X119" s="476">
        <f t="shared" si="42"/>
        <v>0</v>
      </c>
      <c r="Y119" s="476">
        <f t="shared" si="42"/>
        <v>0</v>
      </c>
      <c r="Z119" s="476">
        <f t="shared" si="42"/>
        <v>0</v>
      </c>
      <c r="AA119" s="476">
        <f t="shared" si="42"/>
        <v>0</v>
      </c>
      <c r="AB119" s="476">
        <f t="shared" si="42"/>
        <v>0</v>
      </c>
      <c r="AC119" s="476">
        <f t="shared" si="42"/>
        <v>0</v>
      </c>
      <c r="AD119" s="476">
        <f t="shared" si="42"/>
        <v>0</v>
      </c>
      <c r="AE119" s="476">
        <f t="shared" si="42"/>
        <v>0</v>
      </c>
      <c r="AF119" s="476">
        <f t="shared" si="42"/>
        <v>0</v>
      </c>
      <c r="AG119" s="476">
        <f t="shared" si="42"/>
        <v>0</v>
      </c>
      <c r="AH119" s="476">
        <f t="shared" si="42"/>
        <v>0</v>
      </c>
    </row>
    <row r="120" spans="1:37" hidden="1" x14ac:dyDescent="0.2">
      <c r="B120" s="483"/>
      <c r="C120" s="482" t="s">
        <v>329</v>
      </c>
      <c r="D120" s="476">
        <f>IF(OR(D113="",D114=""),0,D114-D113)</f>
        <v>0</v>
      </c>
      <c r="E120" s="476">
        <f t="shared" ref="E120:T120" si="43">IF(OR(E113="",E114=""),0,E114-E113)</f>
        <v>0</v>
      </c>
      <c r="F120" s="476">
        <f t="shared" si="43"/>
        <v>0</v>
      </c>
      <c r="G120" s="476">
        <f t="shared" si="43"/>
        <v>0</v>
      </c>
      <c r="H120" s="476">
        <f t="shared" si="43"/>
        <v>0</v>
      </c>
      <c r="I120" s="476">
        <f t="shared" si="43"/>
        <v>0</v>
      </c>
      <c r="J120" s="476">
        <f t="shared" si="43"/>
        <v>0</v>
      </c>
      <c r="K120" s="476">
        <f t="shared" si="43"/>
        <v>0</v>
      </c>
      <c r="L120" s="476">
        <f t="shared" si="43"/>
        <v>0</v>
      </c>
      <c r="M120" s="476">
        <f t="shared" si="43"/>
        <v>0</v>
      </c>
      <c r="N120" s="476">
        <f t="shared" si="43"/>
        <v>0</v>
      </c>
      <c r="O120" s="476">
        <f t="shared" si="43"/>
        <v>0</v>
      </c>
      <c r="P120" s="476">
        <f t="shared" si="43"/>
        <v>0</v>
      </c>
      <c r="Q120" s="476">
        <f t="shared" si="43"/>
        <v>0</v>
      </c>
      <c r="R120" s="476">
        <f t="shared" si="43"/>
        <v>0</v>
      </c>
      <c r="S120" s="476">
        <f t="shared" si="43"/>
        <v>0</v>
      </c>
      <c r="T120" s="476">
        <f t="shared" si="43"/>
        <v>0</v>
      </c>
      <c r="U120" s="476">
        <f>IF(OR(U113="",U114=""),0,U114-U113)</f>
        <v>0</v>
      </c>
      <c r="V120" s="476">
        <f t="shared" ref="V120:AH120" si="44">IF(OR(V113="",V114=""),0,V114-V113)</f>
        <v>0</v>
      </c>
      <c r="W120" s="476">
        <f t="shared" si="44"/>
        <v>0</v>
      </c>
      <c r="X120" s="476">
        <f t="shared" si="44"/>
        <v>0</v>
      </c>
      <c r="Y120" s="476">
        <f t="shared" si="44"/>
        <v>0</v>
      </c>
      <c r="Z120" s="476">
        <f t="shared" si="44"/>
        <v>0</v>
      </c>
      <c r="AA120" s="476">
        <f t="shared" si="44"/>
        <v>0</v>
      </c>
      <c r="AB120" s="476">
        <f t="shared" si="44"/>
        <v>0</v>
      </c>
      <c r="AC120" s="476">
        <f t="shared" si="44"/>
        <v>0</v>
      </c>
      <c r="AD120" s="476">
        <f t="shared" si="44"/>
        <v>0</v>
      </c>
      <c r="AE120" s="476">
        <f t="shared" si="44"/>
        <v>0</v>
      </c>
      <c r="AF120" s="476">
        <f t="shared" si="44"/>
        <v>0</v>
      </c>
      <c r="AG120" s="476">
        <f t="shared" si="44"/>
        <v>0</v>
      </c>
      <c r="AH120" s="476">
        <f t="shared" si="44"/>
        <v>0</v>
      </c>
    </row>
    <row r="121" spans="1:37" hidden="1" x14ac:dyDescent="0.2">
      <c r="B121" s="483"/>
      <c r="C121" s="482" t="s">
        <v>330</v>
      </c>
      <c r="D121" s="476">
        <f>IF(OR(D115="",D116=""),0,D116-D115)</f>
        <v>0</v>
      </c>
      <c r="E121" s="476">
        <f t="shared" ref="E121:T121" si="45">IF(OR(E115="",E116=""),0,E116-E115)</f>
        <v>0</v>
      </c>
      <c r="F121" s="476">
        <f t="shared" si="45"/>
        <v>0</v>
      </c>
      <c r="G121" s="476">
        <f t="shared" si="45"/>
        <v>0</v>
      </c>
      <c r="H121" s="476">
        <f t="shared" si="45"/>
        <v>0</v>
      </c>
      <c r="I121" s="476">
        <f t="shared" si="45"/>
        <v>0</v>
      </c>
      <c r="J121" s="476">
        <f t="shared" si="45"/>
        <v>0</v>
      </c>
      <c r="K121" s="476">
        <f t="shared" si="45"/>
        <v>0</v>
      </c>
      <c r="L121" s="476">
        <f t="shared" si="45"/>
        <v>0</v>
      </c>
      <c r="M121" s="476">
        <f t="shared" si="45"/>
        <v>0</v>
      </c>
      <c r="N121" s="476">
        <f t="shared" si="45"/>
        <v>0</v>
      </c>
      <c r="O121" s="476">
        <f t="shared" si="45"/>
        <v>0</v>
      </c>
      <c r="P121" s="476">
        <f t="shared" si="45"/>
        <v>0</v>
      </c>
      <c r="Q121" s="476">
        <f t="shared" si="45"/>
        <v>0</v>
      </c>
      <c r="R121" s="476">
        <f t="shared" si="45"/>
        <v>0</v>
      </c>
      <c r="S121" s="476">
        <f t="shared" si="45"/>
        <v>0</v>
      </c>
      <c r="T121" s="476">
        <f t="shared" si="45"/>
        <v>0</v>
      </c>
      <c r="U121" s="476">
        <f>IF(OR(U115="",U116=""),0,U116-U115)</f>
        <v>0</v>
      </c>
      <c r="V121" s="476">
        <f t="shared" ref="V121:AH121" si="46">IF(OR(V115="",V116=""),0,V116-V115)</f>
        <v>0</v>
      </c>
      <c r="W121" s="476">
        <f t="shared" si="46"/>
        <v>0</v>
      </c>
      <c r="X121" s="476">
        <f t="shared" si="46"/>
        <v>0</v>
      </c>
      <c r="Y121" s="476">
        <f t="shared" si="46"/>
        <v>0</v>
      </c>
      <c r="Z121" s="476">
        <f t="shared" si="46"/>
        <v>0</v>
      </c>
      <c r="AA121" s="476">
        <f t="shared" si="46"/>
        <v>0</v>
      </c>
      <c r="AB121" s="476">
        <f t="shared" si="46"/>
        <v>0</v>
      </c>
      <c r="AC121" s="476">
        <f t="shared" si="46"/>
        <v>0</v>
      </c>
      <c r="AD121" s="476">
        <f t="shared" si="46"/>
        <v>0</v>
      </c>
      <c r="AE121" s="476">
        <f t="shared" si="46"/>
        <v>0</v>
      </c>
      <c r="AF121" s="476">
        <f t="shared" si="46"/>
        <v>0</v>
      </c>
      <c r="AG121" s="476">
        <f t="shared" si="46"/>
        <v>0</v>
      </c>
      <c r="AH121" s="476">
        <f t="shared" si="46"/>
        <v>0</v>
      </c>
    </row>
    <row r="122" spans="1:37" hidden="1" x14ac:dyDescent="0.2">
      <c r="B122" s="483"/>
      <c r="C122" s="482"/>
    </row>
    <row r="123" spans="1:37" hidden="1" x14ac:dyDescent="0.2">
      <c r="B123" s="483"/>
      <c r="C123" s="482" t="s">
        <v>331</v>
      </c>
      <c r="D123" s="476">
        <f>IF(OR(D110="",D111=""),0,D111-D110)</f>
        <v>0</v>
      </c>
      <c r="E123" s="476">
        <f t="shared" ref="E123:T123" si="47">IF(OR(E110="",E111=""),0,E111-E110)</f>
        <v>0</v>
      </c>
      <c r="F123" s="476">
        <f t="shared" si="47"/>
        <v>0</v>
      </c>
      <c r="G123" s="476">
        <f t="shared" si="47"/>
        <v>0</v>
      </c>
      <c r="H123" s="476">
        <f t="shared" si="47"/>
        <v>0</v>
      </c>
      <c r="I123" s="476">
        <f t="shared" si="47"/>
        <v>0</v>
      </c>
      <c r="J123" s="476">
        <f t="shared" si="47"/>
        <v>0</v>
      </c>
      <c r="K123" s="476">
        <f t="shared" si="47"/>
        <v>0</v>
      </c>
      <c r="L123" s="476">
        <f t="shared" si="47"/>
        <v>0</v>
      </c>
      <c r="M123" s="476">
        <f t="shared" si="47"/>
        <v>0</v>
      </c>
      <c r="N123" s="476">
        <f t="shared" si="47"/>
        <v>0</v>
      </c>
      <c r="O123" s="476">
        <f t="shared" si="47"/>
        <v>0</v>
      </c>
      <c r="P123" s="476">
        <f t="shared" si="47"/>
        <v>0</v>
      </c>
      <c r="Q123" s="476">
        <f t="shared" si="47"/>
        <v>0</v>
      </c>
      <c r="R123" s="476">
        <f t="shared" si="47"/>
        <v>0</v>
      </c>
      <c r="S123" s="476">
        <f t="shared" si="47"/>
        <v>0</v>
      </c>
      <c r="T123" s="476">
        <f t="shared" si="47"/>
        <v>0</v>
      </c>
      <c r="U123" s="476">
        <f>IF(OR(U110="",U111=""),0,U111-U110)</f>
        <v>0</v>
      </c>
      <c r="V123" s="476">
        <f t="shared" ref="V123:AH123" si="48">IF(OR(V110="",V111=""),0,V111-V110)</f>
        <v>0</v>
      </c>
      <c r="W123" s="476">
        <f t="shared" si="48"/>
        <v>0</v>
      </c>
      <c r="X123" s="476">
        <f t="shared" si="48"/>
        <v>0</v>
      </c>
      <c r="Y123" s="476">
        <f t="shared" si="48"/>
        <v>0</v>
      </c>
      <c r="Z123" s="476">
        <f t="shared" si="48"/>
        <v>0</v>
      </c>
      <c r="AA123" s="476">
        <f t="shared" si="48"/>
        <v>0</v>
      </c>
      <c r="AB123" s="476">
        <f t="shared" si="48"/>
        <v>0</v>
      </c>
      <c r="AC123" s="476">
        <f t="shared" si="48"/>
        <v>0</v>
      </c>
      <c r="AD123" s="476">
        <f t="shared" si="48"/>
        <v>0</v>
      </c>
      <c r="AE123" s="476">
        <f t="shared" si="48"/>
        <v>0</v>
      </c>
      <c r="AF123" s="476">
        <f t="shared" si="48"/>
        <v>0</v>
      </c>
      <c r="AG123" s="476">
        <f t="shared" si="48"/>
        <v>0</v>
      </c>
      <c r="AH123" s="476">
        <f t="shared" si="48"/>
        <v>0</v>
      </c>
    </row>
    <row r="124" spans="1:37" hidden="1" x14ac:dyDescent="0.2">
      <c r="B124" s="483"/>
      <c r="C124" s="482" t="s">
        <v>332</v>
      </c>
      <c r="D124" s="476">
        <f>IF(OR(D112="",D113=""),0,D113-D112)</f>
        <v>0</v>
      </c>
      <c r="E124" s="476">
        <f t="shared" ref="E124:T124" si="49">IF(OR(E112="",E113=""),0,E113-E112)</f>
        <v>0</v>
      </c>
      <c r="F124" s="476">
        <f t="shared" si="49"/>
        <v>0</v>
      </c>
      <c r="G124" s="476">
        <f t="shared" si="49"/>
        <v>0</v>
      </c>
      <c r="H124" s="476">
        <f t="shared" si="49"/>
        <v>0</v>
      </c>
      <c r="I124" s="476">
        <f t="shared" si="49"/>
        <v>0</v>
      </c>
      <c r="J124" s="476">
        <f t="shared" si="49"/>
        <v>0</v>
      </c>
      <c r="K124" s="476">
        <f t="shared" si="49"/>
        <v>0</v>
      </c>
      <c r="L124" s="476">
        <f t="shared" si="49"/>
        <v>0</v>
      </c>
      <c r="M124" s="476">
        <f t="shared" si="49"/>
        <v>0</v>
      </c>
      <c r="N124" s="476">
        <f t="shared" si="49"/>
        <v>0</v>
      </c>
      <c r="O124" s="476">
        <f t="shared" si="49"/>
        <v>0</v>
      </c>
      <c r="P124" s="476">
        <f t="shared" si="49"/>
        <v>0</v>
      </c>
      <c r="Q124" s="476">
        <f t="shared" si="49"/>
        <v>0</v>
      </c>
      <c r="R124" s="476">
        <f t="shared" si="49"/>
        <v>0</v>
      </c>
      <c r="S124" s="476">
        <f t="shared" si="49"/>
        <v>0</v>
      </c>
      <c r="T124" s="476">
        <f t="shared" si="49"/>
        <v>0</v>
      </c>
      <c r="U124" s="476">
        <f>IF(OR(U112="",U113=""),0,U113-U112)</f>
        <v>0</v>
      </c>
      <c r="V124" s="476">
        <f t="shared" ref="V124:AH124" si="50">IF(OR(V112="",V113=""),0,V113-V112)</f>
        <v>0</v>
      </c>
      <c r="W124" s="476">
        <f t="shared" si="50"/>
        <v>0</v>
      </c>
      <c r="X124" s="476">
        <f t="shared" si="50"/>
        <v>0</v>
      </c>
      <c r="Y124" s="476">
        <f t="shared" si="50"/>
        <v>0</v>
      </c>
      <c r="Z124" s="476">
        <f t="shared" si="50"/>
        <v>0</v>
      </c>
      <c r="AA124" s="476">
        <f t="shared" si="50"/>
        <v>0</v>
      </c>
      <c r="AB124" s="476">
        <f t="shared" si="50"/>
        <v>0</v>
      </c>
      <c r="AC124" s="476">
        <f t="shared" si="50"/>
        <v>0</v>
      </c>
      <c r="AD124" s="476">
        <f t="shared" si="50"/>
        <v>0</v>
      </c>
      <c r="AE124" s="476">
        <f t="shared" si="50"/>
        <v>0</v>
      </c>
      <c r="AF124" s="476">
        <f t="shared" si="50"/>
        <v>0</v>
      </c>
      <c r="AG124" s="476">
        <f t="shared" si="50"/>
        <v>0</v>
      </c>
      <c r="AH124" s="476">
        <f t="shared" si="50"/>
        <v>0</v>
      </c>
    </row>
    <row r="125" spans="1:37" hidden="1" x14ac:dyDescent="0.2">
      <c r="B125" s="483"/>
      <c r="C125" s="482" t="s">
        <v>333</v>
      </c>
      <c r="D125" s="476">
        <f>IF(OR(D114="",D115=""),0,D115-D114)</f>
        <v>0</v>
      </c>
      <c r="E125" s="476">
        <f t="shared" ref="E125:T125" si="51">IF(OR(E114="",E115=""),0,E115-E114)</f>
        <v>0</v>
      </c>
      <c r="F125" s="476">
        <f t="shared" si="51"/>
        <v>0</v>
      </c>
      <c r="G125" s="476">
        <f t="shared" si="51"/>
        <v>0</v>
      </c>
      <c r="H125" s="476">
        <f t="shared" si="51"/>
        <v>0</v>
      </c>
      <c r="I125" s="476">
        <f t="shared" si="51"/>
        <v>0</v>
      </c>
      <c r="J125" s="476">
        <f t="shared" si="51"/>
        <v>0</v>
      </c>
      <c r="K125" s="476">
        <f t="shared" si="51"/>
        <v>0</v>
      </c>
      <c r="L125" s="476">
        <f t="shared" si="51"/>
        <v>0</v>
      </c>
      <c r="M125" s="476">
        <f t="shared" si="51"/>
        <v>0</v>
      </c>
      <c r="N125" s="476">
        <f t="shared" si="51"/>
        <v>0</v>
      </c>
      <c r="O125" s="476">
        <f t="shared" si="51"/>
        <v>0</v>
      </c>
      <c r="P125" s="476">
        <f t="shared" si="51"/>
        <v>0</v>
      </c>
      <c r="Q125" s="476">
        <f t="shared" si="51"/>
        <v>0</v>
      </c>
      <c r="R125" s="476">
        <f t="shared" si="51"/>
        <v>0</v>
      </c>
      <c r="S125" s="476">
        <f t="shared" si="51"/>
        <v>0</v>
      </c>
      <c r="T125" s="476">
        <f t="shared" si="51"/>
        <v>0</v>
      </c>
      <c r="U125" s="476">
        <f>IF(OR(U114="",U115=""),0,U115-U114)</f>
        <v>0</v>
      </c>
      <c r="V125" s="476">
        <f t="shared" ref="V125:AH125" si="52">IF(OR(V114="",V115=""),0,V115-V114)</f>
        <v>0</v>
      </c>
      <c r="W125" s="476">
        <f t="shared" si="52"/>
        <v>0</v>
      </c>
      <c r="X125" s="476">
        <f t="shared" si="52"/>
        <v>0</v>
      </c>
      <c r="Y125" s="476">
        <f t="shared" si="52"/>
        <v>0</v>
      </c>
      <c r="Z125" s="476">
        <f t="shared" si="52"/>
        <v>0</v>
      </c>
      <c r="AA125" s="476">
        <f t="shared" si="52"/>
        <v>0</v>
      </c>
      <c r="AB125" s="476">
        <f t="shared" si="52"/>
        <v>0</v>
      </c>
      <c r="AC125" s="476">
        <f t="shared" si="52"/>
        <v>0</v>
      </c>
      <c r="AD125" s="476">
        <f t="shared" si="52"/>
        <v>0</v>
      </c>
      <c r="AE125" s="476">
        <f t="shared" si="52"/>
        <v>0</v>
      </c>
      <c r="AF125" s="476">
        <f t="shared" si="52"/>
        <v>0</v>
      </c>
      <c r="AG125" s="476">
        <f t="shared" si="52"/>
        <v>0</v>
      </c>
      <c r="AH125" s="476">
        <f t="shared" si="52"/>
        <v>0</v>
      </c>
    </row>
    <row r="126" spans="1:37" hidden="1" x14ac:dyDescent="0.2">
      <c r="B126" s="483"/>
      <c r="C126" s="482"/>
    </row>
    <row r="127" spans="1:37" hidden="1" x14ac:dyDescent="0.2">
      <c r="B127" s="483"/>
      <c r="C127" s="482" t="s">
        <v>334</v>
      </c>
      <c r="D127" s="484">
        <f>IF(D123&gt;=0.5,0,D118+D119)</f>
        <v>0</v>
      </c>
      <c r="E127" s="484">
        <f t="shared" ref="E127:T127" si="53">IF(E123&gt;=0.5,0,E118+E119)</f>
        <v>0</v>
      </c>
      <c r="F127" s="484">
        <f t="shared" si="53"/>
        <v>0</v>
      </c>
      <c r="G127" s="484">
        <f t="shared" si="53"/>
        <v>0</v>
      </c>
      <c r="H127" s="484">
        <f t="shared" si="53"/>
        <v>0</v>
      </c>
      <c r="I127" s="484">
        <f t="shared" si="53"/>
        <v>0</v>
      </c>
      <c r="J127" s="484">
        <f t="shared" si="53"/>
        <v>0</v>
      </c>
      <c r="K127" s="484">
        <f t="shared" si="53"/>
        <v>0</v>
      </c>
      <c r="L127" s="484">
        <f t="shared" si="53"/>
        <v>0</v>
      </c>
      <c r="M127" s="484">
        <f t="shared" si="53"/>
        <v>0</v>
      </c>
      <c r="N127" s="484">
        <f t="shared" si="53"/>
        <v>0</v>
      </c>
      <c r="O127" s="484">
        <f t="shared" si="53"/>
        <v>0</v>
      </c>
      <c r="P127" s="484">
        <f t="shared" si="53"/>
        <v>0</v>
      </c>
      <c r="Q127" s="484">
        <f t="shared" si="53"/>
        <v>0</v>
      </c>
      <c r="R127" s="484">
        <f t="shared" si="53"/>
        <v>0</v>
      </c>
      <c r="S127" s="484">
        <f t="shared" si="53"/>
        <v>0</v>
      </c>
      <c r="T127" s="484">
        <f t="shared" si="53"/>
        <v>0</v>
      </c>
      <c r="U127" s="484">
        <f>IF(U123&gt;=0.5,0,U118+U119)</f>
        <v>0</v>
      </c>
      <c r="V127" s="484">
        <f t="shared" ref="V127:AH127" si="54">IF(V123&gt;=0.5,0,V118+V119)</f>
        <v>0</v>
      </c>
      <c r="W127" s="484">
        <f t="shared" si="54"/>
        <v>0</v>
      </c>
      <c r="X127" s="484">
        <f t="shared" si="54"/>
        <v>0</v>
      </c>
      <c r="Y127" s="484">
        <f t="shared" si="54"/>
        <v>0</v>
      </c>
      <c r="Z127" s="484">
        <f t="shared" si="54"/>
        <v>0</v>
      </c>
      <c r="AA127" s="484">
        <f t="shared" si="54"/>
        <v>0</v>
      </c>
      <c r="AB127" s="484">
        <f t="shared" si="54"/>
        <v>0</v>
      </c>
      <c r="AC127" s="484">
        <f t="shared" si="54"/>
        <v>0</v>
      </c>
      <c r="AD127" s="484">
        <f t="shared" si="54"/>
        <v>0</v>
      </c>
      <c r="AE127" s="484">
        <f t="shared" si="54"/>
        <v>0</v>
      </c>
      <c r="AF127" s="484">
        <f t="shared" si="54"/>
        <v>0</v>
      </c>
      <c r="AG127" s="484">
        <f t="shared" si="54"/>
        <v>0</v>
      </c>
      <c r="AH127" s="484">
        <f t="shared" si="54"/>
        <v>0</v>
      </c>
    </row>
    <row r="128" spans="1:37" hidden="1" x14ac:dyDescent="0.2">
      <c r="B128" s="483"/>
      <c r="C128" s="482" t="s">
        <v>335</v>
      </c>
      <c r="D128" s="484">
        <f>IF(OR(D123&gt;=0.5,D124&gt;=0.5),0,D118+D119+D120)</f>
        <v>0</v>
      </c>
      <c r="E128" s="484">
        <f t="shared" ref="E128:T128" si="55">IF(OR(E123&gt;=0.5,E124&gt;=0.5),0,E118+E119+E120)</f>
        <v>0</v>
      </c>
      <c r="F128" s="484">
        <f t="shared" si="55"/>
        <v>0</v>
      </c>
      <c r="G128" s="484">
        <f t="shared" si="55"/>
        <v>0</v>
      </c>
      <c r="H128" s="484">
        <f t="shared" si="55"/>
        <v>0</v>
      </c>
      <c r="I128" s="484">
        <f t="shared" si="55"/>
        <v>0</v>
      </c>
      <c r="J128" s="484">
        <f t="shared" si="55"/>
        <v>0</v>
      </c>
      <c r="K128" s="484">
        <f t="shared" si="55"/>
        <v>0</v>
      </c>
      <c r="L128" s="484">
        <f t="shared" si="55"/>
        <v>0</v>
      </c>
      <c r="M128" s="484">
        <f t="shared" si="55"/>
        <v>0</v>
      </c>
      <c r="N128" s="484">
        <f t="shared" si="55"/>
        <v>0</v>
      </c>
      <c r="O128" s="484">
        <f t="shared" si="55"/>
        <v>0</v>
      </c>
      <c r="P128" s="484">
        <f t="shared" si="55"/>
        <v>0</v>
      </c>
      <c r="Q128" s="484">
        <f t="shared" si="55"/>
        <v>0</v>
      </c>
      <c r="R128" s="484">
        <f t="shared" si="55"/>
        <v>0</v>
      </c>
      <c r="S128" s="484">
        <f t="shared" si="55"/>
        <v>0</v>
      </c>
      <c r="T128" s="484">
        <f t="shared" si="55"/>
        <v>0</v>
      </c>
      <c r="U128" s="484">
        <f>IF(OR(U123&gt;=0.5,U124&gt;=0.5),0,U118+U119+U120)</f>
        <v>0</v>
      </c>
      <c r="V128" s="484">
        <f t="shared" ref="V128:AH128" si="56">IF(OR(V123&gt;=0.5,V124&gt;=0.5),0,V118+V119+V120)</f>
        <v>0</v>
      </c>
      <c r="W128" s="484">
        <f t="shared" si="56"/>
        <v>0</v>
      </c>
      <c r="X128" s="484">
        <f t="shared" si="56"/>
        <v>0</v>
      </c>
      <c r="Y128" s="484">
        <f t="shared" si="56"/>
        <v>0</v>
      </c>
      <c r="Z128" s="484">
        <f t="shared" si="56"/>
        <v>0</v>
      </c>
      <c r="AA128" s="484">
        <f t="shared" si="56"/>
        <v>0</v>
      </c>
      <c r="AB128" s="484">
        <f t="shared" si="56"/>
        <v>0</v>
      </c>
      <c r="AC128" s="484">
        <f t="shared" si="56"/>
        <v>0</v>
      </c>
      <c r="AD128" s="484">
        <f t="shared" si="56"/>
        <v>0</v>
      </c>
      <c r="AE128" s="484">
        <f t="shared" si="56"/>
        <v>0</v>
      </c>
      <c r="AF128" s="484">
        <f t="shared" si="56"/>
        <v>0</v>
      </c>
      <c r="AG128" s="484">
        <f t="shared" si="56"/>
        <v>0</v>
      </c>
      <c r="AH128" s="484">
        <f t="shared" si="56"/>
        <v>0</v>
      </c>
    </row>
    <row r="129" spans="2:34" hidden="1" x14ac:dyDescent="0.2">
      <c r="B129" s="483"/>
      <c r="C129" s="482" t="s">
        <v>336</v>
      </c>
      <c r="D129" s="484">
        <f>IF(OR(D123&gt;=0.5,D124&gt;=0.5,D125&gt;=0.5),0,D118+D119+D120+D121)</f>
        <v>0</v>
      </c>
      <c r="E129" s="484">
        <f t="shared" ref="E129:T129" si="57">IF(OR(E123&gt;=0.5,E124&gt;=0.5,E125&gt;=0.5),0,E118+E119+E120+E121)</f>
        <v>0</v>
      </c>
      <c r="F129" s="484">
        <f t="shared" si="57"/>
        <v>0</v>
      </c>
      <c r="G129" s="484">
        <f t="shared" si="57"/>
        <v>0</v>
      </c>
      <c r="H129" s="484">
        <f t="shared" si="57"/>
        <v>0</v>
      </c>
      <c r="I129" s="484">
        <f t="shared" si="57"/>
        <v>0</v>
      </c>
      <c r="J129" s="484">
        <f t="shared" si="57"/>
        <v>0</v>
      </c>
      <c r="K129" s="484">
        <f t="shared" si="57"/>
        <v>0</v>
      </c>
      <c r="L129" s="484">
        <f t="shared" si="57"/>
        <v>0</v>
      </c>
      <c r="M129" s="484">
        <f t="shared" si="57"/>
        <v>0</v>
      </c>
      <c r="N129" s="484">
        <f t="shared" si="57"/>
        <v>0</v>
      </c>
      <c r="O129" s="484">
        <f t="shared" si="57"/>
        <v>0</v>
      </c>
      <c r="P129" s="484">
        <f t="shared" si="57"/>
        <v>0</v>
      </c>
      <c r="Q129" s="484">
        <f t="shared" si="57"/>
        <v>0</v>
      </c>
      <c r="R129" s="484">
        <f t="shared" si="57"/>
        <v>0</v>
      </c>
      <c r="S129" s="484">
        <f t="shared" si="57"/>
        <v>0</v>
      </c>
      <c r="T129" s="484">
        <f t="shared" si="57"/>
        <v>0</v>
      </c>
      <c r="U129" s="484">
        <f>IF(OR(U123&gt;=0.5,U124&gt;=0.5,U125&gt;=0.5),0,U118+U119+U120+U121)</f>
        <v>0</v>
      </c>
      <c r="V129" s="484">
        <f t="shared" ref="V129:AH129" si="58">IF(OR(V123&gt;=0.5,V124&gt;=0.5,V125&gt;=0.5),0,V118+V119+V120+V121)</f>
        <v>0</v>
      </c>
      <c r="W129" s="484">
        <f t="shared" si="58"/>
        <v>0</v>
      </c>
      <c r="X129" s="484">
        <f t="shared" si="58"/>
        <v>0</v>
      </c>
      <c r="Y129" s="484">
        <f t="shared" si="58"/>
        <v>0</v>
      </c>
      <c r="Z129" s="484">
        <f t="shared" si="58"/>
        <v>0</v>
      </c>
      <c r="AA129" s="484">
        <f t="shared" si="58"/>
        <v>0</v>
      </c>
      <c r="AB129" s="484">
        <f t="shared" si="58"/>
        <v>0</v>
      </c>
      <c r="AC129" s="484">
        <f t="shared" si="58"/>
        <v>0</v>
      </c>
      <c r="AD129" s="484">
        <f t="shared" si="58"/>
        <v>0</v>
      </c>
      <c r="AE129" s="484">
        <f t="shared" si="58"/>
        <v>0</v>
      </c>
      <c r="AF129" s="484">
        <f t="shared" si="58"/>
        <v>0</v>
      </c>
      <c r="AG129" s="484">
        <f t="shared" si="58"/>
        <v>0</v>
      </c>
      <c r="AH129" s="484">
        <f t="shared" si="58"/>
        <v>0</v>
      </c>
    </row>
    <row r="130" spans="2:34" hidden="1" x14ac:dyDescent="0.2">
      <c r="B130" s="483"/>
      <c r="C130" s="482" t="s">
        <v>337</v>
      </c>
      <c r="D130" s="484">
        <f>IF(D124&gt;=0.5,0,D119+D120)</f>
        <v>0</v>
      </c>
      <c r="E130" s="484">
        <f t="shared" ref="E130:T130" si="59">IF(E124&gt;=0.5,0,E119+E120)</f>
        <v>0</v>
      </c>
      <c r="F130" s="484">
        <f t="shared" si="59"/>
        <v>0</v>
      </c>
      <c r="G130" s="484">
        <f t="shared" si="59"/>
        <v>0</v>
      </c>
      <c r="H130" s="484">
        <f t="shared" si="59"/>
        <v>0</v>
      </c>
      <c r="I130" s="484">
        <f t="shared" si="59"/>
        <v>0</v>
      </c>
      <c r="J130" s="484">
        <f t="shared" si="59"/>
        <v>0</v>
      </c>
      <c r="K130" s="484">
        <f t="shared" si="59"/>
        <v>0</v>
      </c>
      <c r="L130" s="484">
        <f t="shared" si="59"/>
        <v>0</v>
      </c>
      <c r="M130" s="484">
        <f t="shared" si="59"/>
        <v>0</v>
      </c>
      <c r="N130" s="484">
        <f t="shared" si="59"/>
        <v>0</v>
      </c>
      <c r="O130" s="484">
        <f t="shared" si="59"/>
        <v>0</v>
      </c>
      <c r="P130" s="484">
        <f t="shared" si="59"/>
        <v>0</v>
      </c>
      <c r="Q130" s="484">
        <f t="shared" si="59"/>
        <v>0</v>
      </c>
      <c r="R130" s="484">
        <f t="shared" si="59"/>
        <v>0</v>
      </c>
      <c r="S130" s="484">
        <f t="shared" si="59"/>
        <v>0</v>
      </c>
      <c r="T130" s="484">
        <f t="shared" si="59"/>
        <v>0</v>
      </c>
      <c r="U130" s="484">
        <f>IF(U124&gt;=0.5,0,U119+U120)</f>
        <v>0</v>
      </c>
      <c r="V130" s="484">
        <f t="shared" ref="V130:AH130" si="60">IF(V124&gt;=0.5,0,V119+V120)</f>
        <v>0</v>
      </c>
      <c r="W130" s="484">
        <f t="shared" si="60"/>
        <v>0</v>
      </c>
      <c r="X130" s="484">
        <f t="shared" si="60"/>
        <v>0</v>
      </c>
      <c r="Y130" s="484">
        <f t="shared" si="60"/>
        <v>0</v>
      </c>
      <c r="Z130" s="484">
        <f t="shared" si="60"/>
        <v>0</v>
      </c>
      <c r="AA130" s="484">
        <f t="shared" si="60"/>
        <v>0</v>
      </c>
      <c r="AB130" s="484">
        <f t="shared" si="60"/>
        <v>0</v>
      </c>
      <c r="AC130" s="484">
        <f t="shared" si="60"/>
        <v>0</v>
      </c>
      <c r="AD130" s="484">
        <f t="shared" si="60"/>
        <v>0</v>
      </c>
      <c r="AE130" s="484">
        <f t="shared" si="60"/>
        <v>0</v>
      </c>
      <c r="AF130" s="484">
        <f t="shared" si="60"/>
        <v>0</v>
      </c>
      <c r="AG130" s="484">
        <f t="shared" si="60"/>
        <v>0</v>
      </c>
      <c r="AH130" s="484">
        <f t="shared" si="60"/>
        <v>0</v>
      </c>
    </row>
    <row r="131" spans="2:34" hidden="1" x14ac:dyDescent="0.2">
      <c r="B131" s="483"/>
      <c r="C131" s="482" t="s">
        <v>338</v>
      </c>
      <c r="D131" s="484">
        <f>IF(OR(D124&gt;=0.5,D125&gt;=0.5),0,D119+D120+D121)</f>
        <v>0</v>
      </c>
      <c r="E131" s="484">
        <f t="shared" ref="E131:T131" si="61">IF(OR(E124&gt;=0.5,E125&gt;=0.5),0,E119+E120+E121)</f>
        <v>0</v>
      </c>
      <c r="F131" s="484">
        <f t="shared" si="61"/>
        <v>0</v>
      </c>
      <c r="G131" s="484">
        <f t="shared" si="61"/>
        <v>0</v>
      </c>
      <c r="H131" s="484">
        <f t="shared" si="61"/>
        <v>0</v>
      </c>
      <c r="I131" s="484">
        <f t="shared" si="61"/>
        <v>0</v>
      </c>
      <c r="J131" s="484">
        <f t="shared" si="61"/>
        <v>0</v>
      </c>
      <c r="K131" s="484">
        <f t="shared" si="61"/>
        <v>0</v>
      </c>
      <c r="L131" s="484">
        <f t="shared" si="61"/>
        <v>0</v>
      </c>
      <c r="M131" s="484">
        <f t="shared" si="61"/>
        <v>0</v>
      </c>
      <c r="N131" s="484">
        <f t="shared" si="61"/>
        <v>0</v>
      </c>
      <c r="O131" s="484">
        <f t="shared" si="61"/>
        <v>0</v>
      </c>
      <c r="P131" s="484">
        <f t="shared" si="61"/>
        <v>0</v>
      </c>
      <c r="Q131" s="484">
        <f t="shared" si="61"/>
        <v>0</v>
      </c>
      <c r="R131" s="484">
        <f t="shared" si="61"/>
        <v>0</v>
      </c>
      <c r="S131" s="484">
        <f t="shared" si="61"/>
        <v>0</v>
      </c>
      <c r="T131" s="484">
        <f t="shared" si="61"/>
        <v>0</v>
      </c>
      <c r="U131" s="484">
        <f>IF(OR(U124&gt;=0.5,U125&gt;=0.5),0,U119+U120+U121)</f>
        <v>0</v>
      </c>
      <c r="V131" s="484">
        <f t="shared" ref="V131:AH131" si="62">IF(OR(V124&gt;=0.5,V125&gt;=0.5),0,V119+V120+V121)</f>
        <v>0</v>
      </c>
      <c r="W131" s="484">
        <f t="shared" si="62"/>
        <v>0</v>
      </c>
      <c r="X131" s="484">
        <f t="shared" si="62"/>
        <v>0</v>
      </c>
      <c r="Y131" s="484">
        <f t="shared" si="62"/>
        <v>0</v>
      </c>
      <c r="Z131" s="484">
        <f t="shared" si="62"/>
        <v>0</v>
      </c>
      <c r="AA131" s="484">
        <f t="shared" si="62"/>
        <v>0</v>
      </c>
      <c r="AB131" s="484">
        <f t="shared" si="62"/>
        <v>0</v>
      </c>
      <c r="AC131" s="484">
        <f t="shared" si="62"/>
        <v>0</v>
      </c>
      <c r="AD131" s="484">
        <f t="shared" si="62"/>
        <v>0</v>
      </c>
      <c r="AE131" s="484">
        <f t="shared" si="62"/>
        <v>0</v>
      </c>
      <c r="AF131" s="484">
        <f t="shared" si="62"/>
        <v>0</v>
      </c>
      <c r="AG131" s="484">
        <f t="shared" si="62"/>
        <v>0</v>
      </c>
      <c r="AH131" s="484">
        <f t="shared" si="62"/>
        <v>0</v>
      </c>
    </row>
    <row r="132" spans="2:34" hidden="1" x14ac:dyDescent="0.2">
      <c r="B132" s="483"/>
      <c r="C132" s="482" t="s">
        <v>339</v>
      </c>
      <c r="D132" s="484">
        <f>IF(D125&gt;=0.5,0,D120+D121)</f>
        <v>0</v>
      </c>
      <c r="E132" s="484">
        <f t="shared" ref="E132:T132" si="63">IF(E125&gt;=0.5,0,E120+E121)</f>
        <v>0</v>
      </c>
      <c r="F132" s="484">
        <f t="shared" si="63"/>
        <v>0</v>
      </c>
      <c r="G132" s="484">
        <f t="shared" si="63"/>
        <v>0</v>
      </c>
      <c r="H132" s="484">
        <f t="shared" si="63"/>
        <v>0</v>
      </c>
      <c r="I132" s="484">
        <f t="shared" si="63"/>
        <v>0</v>
      </c>
      <c r="J132" s="484">
        <f t="shared" si="63"/>
        <v>0</v>
      </c>
      <c r="K132" s="484">
        <f t="shared" si="63"/>
        <v>0</v>
      </c>
      <c r="L132" s="484">
        <f t="shared" si="63"/>
        <v>0</v>
      </c>
      <c r="M132" s="484">
        <f t="shared" si="63"/>
        <v>0</v>
      </c>
      <c r="N132" s="484">
        <f t="shared" si="63"/>
        <v>0</v>
      </c>
      <c r="O132" s="484">
        <f t="shared" si="63"/>
        <v>0</v>
      </c>
      <c r="P132" s="484">
        <f t="shared" si="63"/>
        <v>0</v>
      </c>
      <c r="Q132" s="484">
        <f t="shared" si="63"/>
        <v>0</v>
      </c>
      <c r="R132" s="484">
        <f t="shared" si="63"/>
        <v>0</v>
      </c>
      <c r="S132" s="484">
        <f t="shared" si="63"/>
        <v>0</v>
      </c>
      <c r="T132" s="484">
        <f t="shared" si="63"/>
        <v>0</v>
      </c>
      <c r="U132" s="484">
        <f>IF(U125&gt;=0.5,0,U120+U121)</f>
        <v>0</v>
      </c>
      <c r="V132" s="484">
        <f t="shared" ref="V132:AH132" si="64">IF(V125&gt;=0.5,0,V120+V121)</f>
        <v>0</v>
      </c>
      <c r="W132" s="484">
        <f t="shared" si="64"/>
        <v>0</v>
      </c>
      <c r="X132" s="484">
        <f t="shared" si="64"/>
        <v>0</v>
      </c>
      <c r="Y132" s="484">
        <f t="shared" si="64"/>
        <v>0</v>
      </c>
      <c r="Z132" s="484">
        <f t="shared" si="64"/>
        <v>0</v>
      </c>
      <c r="AA132" s="484">
        <f t="shared" si="64"/>
        <v>0</v>
      </c>
      <c r="AB132" s="484">
        <f t="shared" si="64"/>
        <v>0</v>
      </c>
      <c r="AC132" s="484">
        <f t="shared" si="64"/>
        <v>0</v>
      </c>
      <c r="AD132" s="484">
        <f t="shared" si="64"/>
        <v>0</v>
      </c>
      <c r="AE132" s="484">
        <f t="shared" si="64"/>
        <v>0</v>
      </c>
      <c r="AF132" s="484">
        <f t="shared" si="64"/>
        <v>0</v>
      </c>
      <c r="AG132" s="484">
        <f t="shared" si="64"/>
        <v>0</v>
      </c>
      <c r="AH132" s="484">
        <f t="shared" si="64"/>
        <v>0</v>
      </c>
    </row>
    <row r="133" spans="2:34" hidden="1" x14ac:dyDescent="0.2">
      <c r="B133" s="483"/>
      <c r="C133" s="482"/>
    </row>
    <row r="134" spans="2:34" hidden="1" x14ac:dyDescent="0.2">
      <c r="B134" s="483"/>
      <c r="C134" s="485" t="s">
        <v>340</v>
      </c>
      <c r="D134" s="486">
        <f>IF(MAX(D118:D121,D127:D132)&gt;6,2,0)</f>
        <v>0</v>
      </c>
      <c r="E134" s="486">
        <f t="shared" ref="E134:AH134" si="65">IF(MAX(E118:E121,E127:E132)&gt;6,2,0)</f>
        <v>0</v>
      </c>
      <c r="F134" s="486">
        <f t="shared" si="65"/>
        <v>0</v>
      </c>
      <c r="G134" s="486">
        <f t="shared" si="65"/>
        <v>0</v>
      </c>
      <c r="H134" s="486">
        <f t="shared" si="65"/>
        <v>0</v>
      </c>
      <c r="I134" s="486">
        <f t="shared" si="65"/>
        <v>0</v>
      </c>
      <c r="J134" s="486">
        <f t="shared" si="65"/>
        <v>0</v>
      </c>
      <c r="K134" s="486">
        <f t="shared" si="65"/>
        <v>0</v>
      </c>
      <c r="L134" s="486">
        <f t="shared" si="65"/>
        <v>0</v>
      </c>
      <c r="M134" s="486">
        <f t="shared" si="65"/>
        <v>0</v>
      </c>
      <c r="N134" s="486">
        <f t="shared" si="65"/>
        <v>0</v>
      </c>
      <c r="O134" s="486">
        <f t="shared" si="65"/>
        <v>0</v>
      </c>
      <c r="P134" s="486">
        <f t="shared" si="65"/>
        <v>0</v>
      </c>
      <c r="Q134" s="486">
        <f t="shared" si="65"/>
        <v>0</v>
      </c>
      <c r="R134" s="486">
        <f t="shared" si="65"/>
        <v>0</v>
      </c>
      <c r="S134" s="486">
        <f t="shared" si="65"/>
        <v>0</v>
      </c>
      <c r="T134" s="486">
        <f t="shared" si="65"/>
        <v>0</v>
      </c>
      <c r="U134" s="486">
        <f t="shared" si="65"/>
        <v>0</v>
      </c>
      <c r="V134" s="486">
        <f t="shared" si="65"/>
        <v>0</v>
      </c>
      <c r="W134" s="486">
        <f t="shared" si="65"/>
        <v>0</v>
      </c>
      <c r="X134" s="486">
        <f t="shared" si="65"/>
        <v>0</v>
      </c>
      <c r="Y134" s="486">
        <f t="shared" si="65"/>
        <v>0</v>
      </c>
      <c r="Z134" s="486">
        <f t="shared" si="65"/>
        <v>0</v>
      </c>
      <c r="AA134" s="486">
        <f t="shared" si="65"/>
        <v>0</v>
      </c>
      <c r="AB134" s="486">
        <f t="shared" si="65"/>
        <v>0</v>
      </c>
      <c r="AC134" s="486">
        <f t="shared" si="65"/>
        <v>0</v>
      </c>
      <c r="AD134" s="486">
        <f t="shared" si="65"/>
        <v>0</v>
      </c>
      <c r="AE134" s="486">
        <f t="shared" si="65"/>
        <v>0</v>
      </c>
      <c r="AF134" s="486">
        <f t="shared" si="65"/>
        <v>0</v>
      </c>
      <c r="AG134" s="486">
        <f t="shared" si="65"/>
        <v>0</v>
      </c>
      <c r="AH134" s="486">
        <f t="shared" si="65"/>
        <v>0</v>
      </c>
    </row>
    <row r="135" spans="2:34" hidden="1" x14ac:dyDescent="0.2"/>
    <row r="136" spans="2:34" hidden="1" x14ac:dyDescent="0.2"/>
    <row r="137" spans="2:34" hidden="1" x14ac:dyDescent="0.2"/>
    <row r="138" spans="2:34" hidden="1" x14ac:dyDescent="0.2"/>
    <row r="139" spans="2:34" hidden="1" x14ac:dyDescent="0.2"/>
  </sheetData>
  <sheetProtection sheet="1" selectLockedCells="1"/>
  <mergeCells count="16">
    <mergeCell ref="AK31:AK35"/>
    <mergeCell ref="B36:C36"/>
    <mergeCell ref="B8:C8"/>
    <mergeCell ref="B9:C9"/>
    <mergeCell ref="B3:C4"/>
    <mergeCell ref="B5:C5"/>
    <mergeCell ref="B6:C6"/>
    <mergeCell ref="B7:C7"/>
    <mergeCell ref="AK27:AK30"/>
    <mergeCell ref="B10:C10"/>
    <mergeCell ref="B12:C12"/>
    <mergeCell ref="B13:C13"/>
    <mergeCell ref="C14:C17"/>
    <mergeCell ref="AK20:AK21"/>
    <mergeCell ref="AK22:AK26"/>
    <mergeCell ref="B11:C11"/>
  </mergeCells>
  <phoneticPr fontId="39" type="noConversion"/>
  <conditionalFormatting sqref="D36:AH36">
    <cfRule type="expression" dxfId="470" priority="220" stopIfTrue="1">
      <formula>(D$38=4)</formula>
    </cfRule>
  </conditionalFormatting>
  <conditionalFormatting sqref="D36:AH36">
    <cfRule type="expression" dxfId="469" priority="221" stopIfTrue="1">
      <formula>(D$38=1)</formula>
    </cfRule>
  </conditionalFormatting>
  <conditionalFormatting sqref="AF3:AH4">
    <cfRule type="expression" dxfId="468" priority="137" stopIfTrue="1">
      <formula>(AF$38=4)</formula>
    </cfRule>
  </conditionalFormatting>
  <conditionalFormatting sqref="AF3:AH4">
    <cfRule type="expression" dxfId="467" priority="136">
      <formula>(AF$38=1)</formula>
    </cfRule>
  </conditionalFormatting>
  <conditionalFormatting sqref="AF3:AH4">
    <cfRule type="expression" dxfId="466" priority="135">
      <formula>AND(AF$38=0,AF$3=TODAY())</formula>
    </cfRule>
  </conditionalFormatting>
  <conditionalFormatting sqref="AF20:AH35 AF11:AH12 AH5:AH10">
    <cfRule type="expression" dxfId="465" priority="128">
      <formula>(AF$38=1)</formula>
    </cfRule>
  </conditionalFormatting>
  <conditionalFormatting sqref="AH5:AH10">
    <cfRule type="expression" dxfId="464" priority="131">
      <formula>(AH106=3)</formula>
    </cfRule>
    <cfRule type="expression" dxfId="463" priority="132">
      <formula>(AH106=2)</formula>
    </cfRule>
  </conditionalFormatting>
  <conditionalFormatting sqref="AF13:AH13">
    <cfRule type="expression" dxfId="462" priority="129">
      <formula>(AF114=3)</formula>
    </cfRule>
    <cfRule type="expression" dxfId="461" priority="130">
      <formula>(AF114=2)</formula>
    </cfRule>
    <cfRule type="expression" dxfId="460" priority="133">
      <formula>(AF114=1)</formula>
    </cfRule>
  </conditionalFormatting>
  <conditionalFormatting sqref="AF11:AH12 AH5:AH10">
    <cfRule type="expression" dxfId="459" priority="134">
      <formula>OR(AND(AF106=1,AF89=0),AF89=1)</formula>
    </cfRule>
  </conditionalFormatting>
  <conditionalFormatting sqref="AF3:AH4 AF19:AH35 AF11:AH15 AH5:AH10 AF17:AH17">
    <cfRule type="expression" dxfId="458" priority="125" stopIfTrue="1">
      <formula>(AF$82=0)</formula>
    </cfRule>
  </conditionalFormatting>
  <conditionalFormatting sqref="D3:AE4 D19:AE35 D11:AE15 D5:D10 I5:J10 P5:Q10 W5:X10 AD5:AE10 D17:AE17">
    <cfRule type="expression" dxfId="457" priority="90" stopIfTrue="1">
      <formula>(D$82=0)</formula>
    </cfRule>
  </conditionalFormatting>
  <conditionalFormatting sqref="D3:AE4">
    <cfRule type="expression" dxfId="456" priority="89">
      <formula>AND(D$38=0,D$3=TODAY())</formula>
    </cfRule>
  </conditionalFormatting>
  <conditionalFormatting sqref="D11:AE12 D5:D10 I5:J10 P5:Q10 W5:X10 AD5:AE10">
    <cfRule type="expression" dxfId="455" priority="87">
      <formula>AND(OR(AND(D100=1,D90=0),D90=1),D$82=1)</formula>
    </cfRule>
  </conditionalFormatting>
  <conditionalFormatting sqref="D3:AE4 D20:AE35 D11:AE12 D5:D10 I5:J10 P5:Q10 W5:X10 AD5:AE10">
    <cfRule type="expression" dxfId="454" priority="81">
      <formula>AND(D$38=1,D$82=1)</formula>
    </cfRule>
  </conditionalFormatting>
  <conditionalFormatting sqref="D5:D10 I5:J10 P5:Q10 W5:X10 AD5:AE10">
    <cfRule type="expression" dxfId="453" priority="82">
      <formula>AND(D100=3,D$82=1)</formula>
    </cfRule>
    <cfRule type="expression" dxfId="452" priority="83">
      <formula>AND(D100=2,D$82=1)</formula>
    </cfRule>
  </conditionalFormatting>
  <conditionalFormatting sqref="D13:AE13">
    <cfRule type="expression" dxfId="451" priority="84">
      <formula>AND(D87=3,D$82=1)</formula>
    </cfRule>
    <cfRule type="expression" dxfId="450" priority="85">
      <formula>AND(D87=2,D$82=1)</formula>
    </cfRule>
    <cfRule type="expression" dxfId="449" priority="86">
      <formula>AND(D87=1,D$82=1)</formula>
    </cfRule>
  </conditionalFormatting>
  <conditionalFormatting sqref="D3:AH4 D19:AH35 D11:AH15 D5:D10 I5:J10 P5:Q10 W5:X10 AD5:AE10 AH5:AH10 D17:AH17">
    <cfRule type="expression" dxfId="448" priority="79" stopIfTrue="1">
      <formula>(D$82=0)</formula>
    </cfRule>
  </conditionalFormatting>
  <conditionalFormatting sqref="D3:AH4">
    <cfRule type="expression" dxfId="447" priority="78">
      <formula>AND(D$38=0,D$3=TODAY())</formula>
    </cfRule>
  </conditionalFormatting>
  <conditionalFormatting sqref="D11:AH12 D5:D10 I5:J10 P5:Q10 W5:X10 AD5:AE10 AH5:AH10">
    <cfRule type="expression" dxfId="446" priority="76">
      <formula>AND(OR(AND(D100=1,D90=0),D90=1),D$82=1)</formula>
    </cfRule>
  </conditionalFormatting>
  <conditionalFormatting sqref="D3:AH4 D20:AH35 D11:AH12 D5:D10 I5:J10 P5:Q10 W5:X10 AD5:AE10 AH5:AH10">
    <cfRule type="expression" dxfId="445" priority="70">
      <formula>AND(D$38=1,D$82=1)</formula>
    </cfRule>
  </conditionalFormatting>
  <conditionalFormatting sqref="D5:D10 I5:J10 P5:Q10 W5:X10 AD5:AE10 AH5:AH10">
    <cfRule type="expression" dxfId="444" priority="71">
      <formula>AND(D100=3,D$82=1)</formula>
    </cfRule>
    <cfRule type="expression" dxfId="443" priority="72">
      <formula>AND(D100=2,D$82=1)</formula>
    </cfRule>
  </conditionalFormatting>
  <conditionalFormatting sqref="D13:AH13">
    <cfRule type="expression" dxfId="442" priority="73">
      <formula>AND(D87=3,D$82=1)</formula>
    </cfRule>
    <cfRule type="expression" dxfId="441" priority="74">
      <formula>AND(D87=2,D$82=1)</formula>
    </cfRule>
    <cfRule type="expression" dxfId="440" priority="75">
      <formula>AND(D87=1,D$82=1)</formula>
    </cfRule>
  </conditionalFormatting>
  <conditionalFormatting sqref="E5:H10">
    <cfRule type="expression" dxfId="439" priority="65" stopIfTrue="1">
      <formula>(E$82=0)</formula>
    </cfRule>
  </conditionalFormatting>
  <conditionalFormatting sqref="E5:H10">
    <cfRule type="expression" dxfId="438" priority="64">
      <formula>AND(OR(AND(E100=1,E90=0),E90=1),E$82=1)</formula>
    </cfRule>
  </conditionalFormatting>
  <conditionalFormatting sqref="E5:H10">
    <cfRule type="expression" dxfId="437" priority="61">
      <formula>AND(E$38=1,E$82=1)</formula>
    </cfRule>
  </conditionalFormatting>
  <conditionalFormatting sqref="E5:H10">
    <cfRule type="expression" dxfId="436" priority="62">
      <formula>AND(E100=3,E$82=1)</formula>
    </cfRule>
    <cfRule type="expression" dxfId="435" priority="63">
      <formula>AND(E100=2,E$82=1)</formula>
    </cfRule>
  </conditionalFormatting>
  <conditionalFormatting sqref="E5:H10">
    <cfRule type="expression" dxfId="434" priority="60" stopIfTrue="1">
      <formula>(E$82=0)</formula>
    </cfRule>
  </conditionalFormatting>
  <conditionalFormatting sqref="E5:H10">
    <cfRule type="expression" dxfId="433" priority="59">
      <formula>AND(OR(AND(E100=1,E90=0),E90=1),E$82=1)</formula>
    </cfRule>
  </conditionalFormatting>
  <conditionalFormatting sqref="E5:H10">
    <cfRule type="expression" dxfId="432" priority="56">
      <formula>AND(E$38=1,E$82=1)</formula>
    </cfRule>
  </conditionalFormatting>
  <conditionalFormatting sqref="E5:H10">
    <cfRule type="expression" dxfId="431" priority="57">
      <formula>AND(E100=3,E$82=1)</formula>
    </cfRule>
    <cfRule type="expression" dxfId="430" priority="58">
      <formula>AND(E100=2,E$82=1)</formula>
    </cfRule>
  </conditionalFormatting>
  <conditionalFormatting sqref="AF5:AG10 Y5:AC10 R5:V10 K5:O10">
    <cfRule type="expression" dxfId="429" priority="15" stopIfTrue="1">
      <formula>(K$82=0)</formula>
    </cfRule>
  </conditionalFormatting>
  <conditionalFormatting sqref="AF5:AG10 Y5:AC10 R5:V10 K5:O10">
    <cfRule type="expression" dxfId="428" priority="14">
      <formula>AND(OR(AND(K100=1,K90=0),K90=1),K$82=1)</formula>
    </cfRule>
  </conditionalFormatting>
  <conditionalFormatting sqref="AF5:AG10 Y5:AC10 R5:V10 K5:O10">
    <cfRule type="expression" dxfId="427" priority="11">
      <formula>AND(K$38=1,K$82=1)</formula>
    </cfRule>
  </conditionalFormatting>
  <conditionalFormatting sqref="AF5:AG10 Y5:AC10 R5:V10 K5:O10">
    <cfRule type="expression" dxfId="426" priority="12">
      <formula>AND(K100=3,K$82=1)</formula>
    </cfRule>
    <cfRule type="expression" dxfId="425" priority="13">
      <formula>AND(K100=2,K$82=1)</formula>
    </cfRule>
  </conditionalFormatting>
  <conditionalFormatting sqref="AF5:AG10 Y5:AC10 R5:V10 K5:O10">
    <cfRule type="expression" dxfId="424" priority="10" stopIfTrue="1">
      <formula>(K$82=0)</formula>
    </cfRule>
  </conditionalFormatting>
  <conditionalFormatting sqref="AF5:AG10 Y5:AC10 R5:V10 K5:O10">
    <cfRule type="expression" dxfId="423" priority="9">
      <formula>AND(OR(AND(K100=1,K90=0),K90=1),K$82=1)</formula>
    </cfRule>
  </conditionalFormatting>
  <conditionalFormatting sqref="AF5:AG10 Y5:AC10 R5:V10 K5:O10">
    <cfRule type="expression" dxfId="422" priority="6">
      <formula>AND(K$38=1,K$82=1)</formula>
    </cfRule>
  </conditionalFormatting>
  <conditionalFormatting sqref="AF5:AG10 Y5:AC10 R5:V10 K5:O10">
    <cfRule type="expression" dxfId="421" priority="7">
      <formula>AND(K100=3,K$82=1)</formula>
    </cfRule>
    <cfRule type="expression" dxfId="420" priority="8">
      <formula>AND(K100=2,K$82=1)</formula>
    </cfRule>
  </conditionalFormatting>
  <conditionalFormatting sqref="D18:AH18">
    <cfRule type="expression" dxfId="419" priority="5" stopIfTrue="1">
      <formula>(D$82=0)</formula>
    </cfRule>
  </conditionalFormatting>
  <conditionalFormatting sqref="D18:AH18">
    <cfRule type="expression" dxfId="418" priority="3">
      <formula>(D18=C18)</formula>
    </cfRule>
    <cfRule type="expression" dxfId="417" priority="4">
      <formula>(D18&lt;-100)</formula>
    </cfRule>
  </conditionalFormatting>
  <conditionalFormatting sqref="D16:AH16">
    <cfRule type="expression" dxfId="416" priority="2" stopIfTrue="1">
      <formula>(D$82=0)</formula>
    </cfRule>
  </conditionalFormatting>
  <conditionalFormatting sqref="D16:AH16">
    <cfRule type="cellIs" dxfId="415" priority="1" operator="greaterThan">
      <formula>HT_NAZ</formula>
    </cfRule>
  </conditionalFormatting>
  <dataValidations count="1">
    <dataValidation type="time" allowBlank="1" showInputMessage="1" showErrorMessage="1" sqref="D5:AH12" xr:uid="{AE22B571-90E6-49A4-836C-EE5AE46A8646}">
      <formula1>0</formula1>
      <formula2>0.999305555555556</formula2>
    </dataValidation>
  </dataValidations>
  <printOptions horizontalCentered="1" verticalCentered="1"/>
  <pageMargins left="0.19685039370078741" right="0.19685039370078741" top="0.39370078740157483" bottom="0.19685039370078741" header="0.31496062992125984" footer="0.19685039370078741"/>
  <pageSetup paperSize="9" scale="53" orientation="landscape" horizontalDpi="4294967292" r:id="rId1"/>
  <headerFooter alignWithMargins="0">
    <oddHeader>&amp;C&amp;12Monatsabrechnung   &amp;A</oddHeader>
    <oddFooter>&amp;C&amp;12&amp;D</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148</vt:i4>
      </vt:variant>
    </vt:vector>
  </HeadingPairs>
  <TitlesOfParts>
    <vt:vector size="166" baseType="lpstr">
      <vt:lpstr>Hinweise</vt:lpstr>
      <vt:lpstr>Uebertragshilfe</vt:lpstr>
      <vt:lpstr>Basisblatt</vt:lpstr>
      <vt:lpstr>Januar</vt:lpstr>
      <vt:lpstr>Februar</vt:lpstr>
      <vt:lpstr>März</vt:lpstr>
      <vt:lpstr>April</vt:lpstr>
      <vt:lpstr>Mai</vt:lpstr>
      <vt:lpstr>Juni</vt:lpstr>
      <vt:lpstr>Juli</vt:lpstr>
      <vt:lpstr>August</vt:lpstr>
      <vt:lpstr>September</vt:lpstr>
      <vt:lpstr>Oktober</vt:lpstr>
      <vt:lpstr>November</vt:lpstr>
      <vt:lpstr>Dezember</vt:lpstr>
      <vt:lpstr>Jahresabrechnung</vt:lpstr>
      <vt:lpstr>Kalender</vt:lpstr>
      <vt:lpstr>Verweise</vt:lpstr>
      <vt:lpstr>AnzZeilen</vt:lpstr>
      <vt:lpstr>AZ_NORM</vt:lpstr>
      <vt:lpstr>AZSALDO</vt:lpstr>
      <vt:lpstr>B_Arzt</vt:lpstr>
      <vt:lpstr>B_AZSaldo</vt:lpstr>
      <vt:lpstr>B_Bg</vt:lpstr>
      <vt:lpstr>B_BruttoSollAZ</vt:lpstr>
      <vt:lpstr>B_BU</vt:lpstr>
      <vt:lpstr>B_DAG</vt:lpstr>
      <vt:lpstr>B_Divers</vt:lpstr>
      <vt:lpstr>B_FamPersErg</vt:lpstr>
      <vt:lpstr>B_FEL</vt:lpstr>
      <vt:lpstr>B_Ferien</vt:lpstr>
      <vt:lpstr>B_FTA</vt:lpstr>
      <vt:lpstr>B_FTS</vt:lpstr>
      <vt:lpstr>B_FZ1</vt:lpstr>
      <vt:lpstr>B_FZ2</vt:lpstr>
      <vt:lpstr>B_Gde</vt:lpstr>
      <vt:lpstr>B_KompAZ</vt:lpstr>
      <vt:lpstr>B_KompFTTZ</vt:lpstr>
      <vt:lpstr>B_Krank</vt:lpstr>
      <vt:lpstr>B_L1</vt:lpstr>
      <vt:lpstr>B_L2</vt:lpstr>
      <vt:lpstr>B_L3</vt:lpstr>
      <vt:lpstr>B_L4</vt:lpstr>
      <vt:lpstr>B_L5</vt:lpstr>
      <vt:lpstr>B_L6</vt:lpstr>
      <vt:lpstr>B_L7</vt:lpstr>
      <vt:lpstr>B_MehrMinder</vt:lpstr>
      <vt:lpstr>B_MilZiv</vt:lpstr>
      <vt:lpstr>B_Name</vt:lpstr>
      <vt:lpstr>B_NBU</vt:lpstr>
      <vt:lpstr>B_NebenB</vt:lpstr>
      <vt:lpstr>B_NettoSollAZ</vt:lpstr>
      <vt:lpstr>B_PrZeit</vt:lpstr>
      <vt:lpstr>B_Schule</vt:lpstr>
      <vt:lpstr>B_Tageszeiten</vt:lpstr>
      <vt:lpstr>B_Total</vt:lpstr>
      <vt:lpstr>B_TotalAZist</vt:lpstr>
      <vt:lpstr>B_UB</vt:lpstr>
      <vt:lpstr>B_Utraege</vt:lpstr>
      <vt:lpstr>B_UUB</vt:lpstr>
      <vt:lpstr>B_Vortrag</vt:lpstr>
      <vt:lpstr>B_WB</vt:lpstr>
      <vt:lpstr>BezCode</vt:lpstr>
      <vt:lpstr>BezCode2</vt:lpstr>
      <vt:lpstr>BG_Liste</vt:lpstr>
      <vt:lpstr>BGhelp</vt:lpstr>
      <vt:lpstr>Datum_Schritt</vt:lpstr>
      <vt:lpstr>April!Druckbereich</vt:lpstr>
      <vt:lpstr>August!Druckbereich</vt:lpstr>
      <vt:lpstr>Basisblatt!Druckbereich</vt:lpstr>
      <vt:lpstr>Dezember!Druckbereich</vt:lpstr>
      <vt:lpstr>Februar!Druckbereich</vt:lpstr>
      <vt:lpstr>Hinweise!Druckbereich</vt:lpstr>
      <vt:lpstr>Jahresabrechnung!Druckbereich</vt:lpstr>
      <vt:lpstr>Januar!Druckbereich</vt:lpstr>
      <vt:lpstr>Juli!Druckbereich</vt:lpstr>
      <vt:lpstr>Juni!Druckbereich</vt:lpstr>
      <vt:lpstr>Kalender!Druckbereich</vt:lpstr>
      <vt:lpstr>Mai!Druckbereich</vt:lpstr>
      <vt:lpstr>März!Druckbereich</vt:lpstr>
      <vt:lpstr>November!Druckbereich</vt:lpstr>
      <vt:lpstr>Oktober!Druckbereich</vt:lpstr>
      <vt:lpstr>September!Druckbereich</vt:lpstr>
      <vt:lpstr>Uebertragshilfe!Druckbereich</vt:lpstr>
      <vt:lpstr>Hinweise!Drucktitel</vt:lpstr>
      <vt:lpstr>Kalender!Drucktitel</vt:lpstr>
      <vt:lpstr>ErsterJahrestag</vt:lpstr>
      <vt:lpstr>Ferienanspruch</vt:lpstr>
      <vt:lpstr>fZeile1</vt:lpstr>
      <vt:lpstr>fZeile2</vt:lpstr>
      <vt:lpstr>HT_NAZ</vt:lpstr>
      <vt:lpstr>Kalender_Max_FA</vt:lpstr>
      <vt:lpstr>Kalender_Max_FA100</vt:lpstr>
      <vt:lpstr>LocFT</vt:lpstr>
      <vt:lpstr>MON_ENDE</vt:lpstr>
      <vt:lpstr>MON_ZAHL</vt:lpstr>
      <vt:lpstr>Monatsenden</vt:lpstr>
      <vt:lpstr>Raz</vt:lpstr>
      <vt:lpstr>ShiftRow</vt:lpstr>
      <vt:lpstr>ShiftStdProWoche</vt:lpstr>
      <vt:lpstr>SL_Bezirk</vt:lpstr>
      <vt:lpstr>SL_BG</vt:lpstr>
      <vt:lpstr>SL_BG_Durch</vt:lpstr>
      <vt:lpstr>SL_BisDatum</vt:lpstr>
      <vt:lpstr>SL_Brutto100</vt:lpstr>
      <vt:lpstr>SL_FE_KOMP</vt:lpstr>
      <vt:lpstr>SL_FerienAnspr</vt:lpstr>
      <vt:lpstr>SL_Gemeinde</vt:lpstr>
      <vt:lpstr>SL_Jahr</vt:lpstr>
      <vt:lpstr>SL_Jahrgang</vt:lpstr>
      <vt:lpstr>SL_JANEIN</vt:lpstr>
      <vt:lpstr>SL_KompAnspr</vt:lpstr>
      <vt:lpstr>SL_Name</vt:lpstr>
      <vt:lpstr>SL_OK</vt:lpstr>
      <vt:lpstr>SL_Schule</vt:lpstr>
      <vt:lpstr>SL_Starttag</vt:lpstr>
      <vt:lpstr>SL_Titel</vt:lpstr>
      <vt:lpstr>TOLAB</vt:lpstr>
      <vt:lpstr>UEBERTRAG_AzSaldo</vt:lpstr>
      <vt:lpstr>UEBERTRAG_BezUrlaub</vt:lpstr>
      <vt:lpstr>UEBERTRAG_BG</vt:lpstr>
      <vt:lpstr>UEBERTRAG_DAG</vt:lpstr>
      <vt:lpstr>UEBERTRAG_Ferien</vt:lpstr>
      <vt:lpstr>UEBERTRAG_Gemeinde</vt:lpstr>
      <vt:lpstr>UEBERTRAG_Jahrgang</vt:lpstr>
      <vt:lpstr>UEBERTRAG_Leistung1</vt:lpstr>
      <vt:lpstr>UEBERTRAG_Leistung2</vt:lpstr>
      <vt:lpstr>UEBERTRAG_Name</vt:lpstr>
      <vt:lpstr>UEBERTRAG_RAZ_Di</vt:lpstr>
      <vt:lpstr>UEBERTRAG_RAZ_Do</vt:lpstr>
      <vt:lpstr>UEBERTRAG_RAZ_Fr</vt:lpstr>
      <vt:lpstr>UEBERTRAG_RAZ_Mi</vt:lpstr>
      <vt:lpstr>UEBERTRAG_RAZ_Mo</vt:lpstr>
      <vt:lpstr>UEBERTRAG_RAZ_Sa</vt:lpstr>
      <vt:lpstr>UEBERTRAG_RAZ_So</vt:lpstr>
      <vt:lpstr>UEBERTRAG_Schule</vt:lpstr>
      <vt:lpstr>UEBERTRAG_UnbezUrlaub</vt:lpstr>
      <vt:lpstr>VORTRAG_AzSaldo</vt:lpstr>
      <vt:lpstr>VORTRAG_BezUrlaub</vt:lpstr>
      <vt:lpstr>VORTRAG_BG</vt:lpstr>
      <vt:lpstr>VORTRAG_DAG</vt:lpstr>
      <vt:lpstr>VORTRAG_Ferien</vt:lpstr>
      <vt:lpstr>VORTRAG_Gemeinde</vt:lpstr>
      <vt:lpstr>VORTRAG_Jahrgang</vt:lpstr>
      <vt:lpstr>VORTRAG_Leistung1</vt:lpstr>
      <vt:lpstr>VORTRAG_Leistung2</vt:lpstr>
      <vt:lpstr>VORTRAG_Name</vt:lpstr>
      <vt:lpstr>VORTRAG_RAZ_Di</vt:lpstr>
      <vt:lpstr>VORTRAG_RAZ_Do</vt:lpstr>
      <vt:lpstr>VORTRAG_RAZ_Fr</vt:lpstr>
      <vt:lpstr>VORTRAG_RAZ_Mi</vt:lpstr>
      <vt:lpstr>VORTRAG_RAZ_Mo</vt:lpstr>
      <vt:lpstr>VORTRAG_RAZ_Sa</vt:lpstr>
      <vt:lpstr>VORTRAG_RAZ_So</vt:lpstr>
      <vt:lpstr>VORTRAG_Schule</vt:lpstr>
      <vt:lpstr>VORTRAG_UnbezUrlaub</vt:lpstr>
      <vt:lpstr>VSA_FerienAnspruch</vt:lpstr>
      <vt:lpstr>VSA_HELPLINK</vt:lpstr>
      <vt:lpstr>VSA_Kalender</vt:lpstr>
      <vt:lpstr>VSA_MasterInputFerienstunden</vt:lpstr>
      <vt:lpstr>VSA_Schulbeginn</vt:lpstr>
      <vt:lpstr>VSA_Summen</vt:lpstr>
      <vt:lpstr>VSA_SUMMEN_TEXTE</vt:lpstr>
      <vt:lpstr>VSA_Uebertrag</vt:lpstr>
      <vt:lpstr>ZERF_Monat</vt:lpstr>
      <vt:lpstr>Zerf_Version</vt:lpstr>
    </vt:vector>
  </TitlesOfParts>
  <Manager>Matthias Weisenhorn, VSA</Manager>
  <Company>KUBLI data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VSA Zeiterfassung</dc:title>
  <dc:creator>Kaspar Kubli</dc:creator>
  <cp:lastModifiedBy>Kaspar Kubli</cp:lastModifiedBy>
  <cp:lastPrinted>2019-10-10T06:31:20Z</cp:lastPrinted>
  <dcterms:created xsi:type="dcterms:W3CDTF">1998-11-10T14:00:44Z</dcterms:created>
  <dcterms:modified xsi:type="dcterms:W3CDTF">2024-01-10T15:23:47Z</dcterms:modified>
</cp:coreProperties>
</file>